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80" windowWidth="2175" windowHeight="141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investic'!$A$1:$O$96</definedName>
  </definedNames>
  <calcPr fullCalcOnLoad="1"/>
</workbook>
</file>

<file path=xl/sharedStrings.xml><?xml version="1.0" encoding="utf-8"?>
<sst xmlns="http://schemas.openxmlformats.org/spreadsheetml/2006/main" count="322" uniqueCount="217">
  <si>
    <t xml:space="preserve">Jezuitská kolej </t>
  </si>
  <si>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</si>
  <si>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</si>
  <si>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</si>
  <si>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</si>
  <si>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</si>
  <si>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</si>
  <si>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</si>
  <si>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>Kontrolní součet</t>
  </si>
  <si>
    <t xml:space="preserve">SK </t>
  </si>
  <si>
    <t>Výstavba a rekonstrukce Oblastní nemocnice Kladno, a.s., nemocnice Středočeského kraje - dofinancování</t>
  </si>
  <si>
    <t>úvěr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</si>
  <si>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</si>
  <si>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</si>
  <si>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</si>
  <si>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</si>
  <si>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</si>
  <si>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</si>
  <si>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</si>
  <si>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</si>
  <si>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</si>
  <si>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</si>
  <si>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</si>
  <si>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</si>
  <si>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</si>
  <si>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</si>
  <si>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</si>
  <si>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</si>
  <si>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</si>
  <si>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</si>
  <si>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</si>
  <si>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</si>
  <si>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</si>
  <si>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</si>
  <si>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SPŠ Vlašim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</si>
  <si>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</si>
  <si>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</si>
  <si>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</si>
  <si>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</si>
  <si>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</si>
  <si>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</si>
  <si>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</si>
  <si>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</si>
  <si>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</si>
  <si>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</si>
  <si>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</si>
  <si>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</si>
  <si>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</si>
  <si>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</si>
  <si>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</si>
  <si>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</si>
  <si>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</si>
  <si>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</si>
  <si>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</si>
  <si>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</si>
  <si>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</si>
  <si>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</si>
  <si>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</si>
  <si>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</si>
  <si>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Kavárna v Jezuitské koleji</t>
  </si>
  <si>
    <t>Muzeum Polabí</t>
  </si>
  <si>
    <t>Nákup zámku v Přerově nad Labem</t>
  </si>
  <si>
    <t>ON Příbram, a.s.</t>
  </si>
  <si>
    <t>DC Milovice</t>
  </si>
  <si>
    <t>Vybudování ředírny cytostatik</t>
  </si>
  <si>
    <t>Mimořádná dotace Městu Zásmuky (Rekonstrukce mostu přes Vavřinecký potok)</t>
  </si>
  <si>
    <t>usn. č. 30-21/2012/RK ze dne 28.5.2012                       usn. č. 78-23/2012/ZK ze dne 28. 6. 2012</t>
  </si>
  <si>
    <t>Mimořádná dotace Obci Zálezlice (Protipovodňová hráz Zálezlice)</t>
  </si>
  <si>
    <t>usn. č. 9-23/2012/RK ze dne 11.6.2012                         usn. č. 79-23/2012/ZK ze dne 28. 6. 2012</t>
  </si>
  <si>
    <t>celkové náklady (v tis. Kč)</t>
  </si>
  <si>
    <t>Pořízení nových vozidel (třída nižší střední)</t>
  </si>
  <si>
    <t>Výměna expanderu topného systému v budově KÚ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</si>
  <si>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</si>
  <si>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</si>
  <si>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</si>
  <si>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</si>
  <si>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</si>
  <si>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</si>
  <si>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</si>
  <si>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</si>
  <si>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</si>
  <si>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</si>
  <si>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</si>
  <si>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</si>
  <si>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</si>
  <si>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</si>
  <si>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</si>
  <si>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</si>
  <si>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</si>
  <si>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</si>
  <si>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</si>
  <si>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</si>
  <si>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</si>
  <si>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</si>
  <si>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</si>
  <si>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>Úvěrové prostředky v Plánu investic</t>
  </si>
  <si>
    <t xml:space="preserve"> </t>
  </si>
  <si>
    <t xml:space="preserve">FINANČNÍ REZERVA </t>
  </si>
  <si>
    <t>Oblastní  muzeum Praha - východ</t>
  </si>
  <si>
    <t xml:space="preserve">Jiné zdroje = prostředky nemocnice                                </t>
  </si>
  <si>
    <t>Diskové pole</t>
  </si>
  <si>
    <t>Letecké muzeum Metoděje Vlacha v Mladé Boleslavi</t>
  </si>
  <si>
    <t>Čerpáno k 31.12.2013</t>
  </si>
  <si>
    <t>Zdroj financování 2014</t>
  </si>
  <si>
    <t>Předpoklad v roce 2015     (v tis.Kč)</t>
  </si>
  <si>
    <t>Předpoklad v roce 2016-    (v tis.Kč)</t>
  </si>
  <si>
    <t>Jiné zdroje = dotace ze státního rozpočtu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</si>
  <si>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</si>
  <si>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</si>
  <si>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</si>
  <si>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</si>
  <si>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Pořízení zdravotnické technologie pro Pavilon "N" - pozastavená dotace ROP</t>
  </si>
  <si>
    <t>Zdravotnická technologie D3 - pozastavená dotace ROP</t>
  </si>
  <si>
    <t>Jiné zdroje = prostředky nemocnice</t>
  </si>
  <si>
    <t>Jiné zdroje = rozpočet města</t>
  </si>
  <si>
    <t>Jiné droje=prostředky města ze státní dotace</t>
  </si>
  <si>
    <t>1/2014/I-KŘÚ</t>
  </si>
  <si>
    <t>2/2014/I-KŘÚ</t>
  </si>
  <si>
    <t>3/2014/I-KŘÚ</t>
  </si>
  <si>
    <t>4/2014/I-KŘÚ</t>
  </si>
  <si>
    <t>5/2015/I-KŘÚ</t>
  </si>
  <si>
    <t>6/2016/I-KŘÚ</t>
  </si>
  <si>
    <t>1/2014/I-INF</t>
  </si>
  <si>
    <t>3/2014/I-INF</t>
  </si>
  <si>
    <t>2/2014/I-INF</t>
  </si>
  <si>
    <t>5/2014/I-INF</t>
  </si>
  <si>
    <t>7/2014/I-INF</t>
  </si>
  <si>
    <t>8/2014/I-INF</t>
  </si>
  <si>
    <t>4/2014/I-INF</t>
  </si>
  <si>
    <t>6/2014/I-INF</t>
  </si>
  <si>
    <t>1/2014/I-DOP</t>
  </si>
  <si>
    <t>2/2014/I-DOP</t>
  </si>
  <si>
    <t>3/2014/I-DOP</t>
  </si>
  <si>
    <t>4/2014/I-DOP</t>
  </si>
  <si>
    <t>5/2014/I-DOP</t>
  </si>
  <si>
    <t>1/2014/I-ŠKO</t>
  </si>
  <si>
    <t>2/2014/I-ŠKO</t>
  </si>
  <si>
    <t>3/2014/I-ŠKO</t>
  </si>
  <si>
    <t>4/2014/I-ŠKO</t>
  </si>
  <si>
    <t>5/2014/I-ŠKO</t>
  </si>
  <si>
    <t>6/2014/I-ŠKO</t>
  </si>
  <si>
    <t>7/2014/I-ŠKO</t>
  </si>
  <si>
    <t>8/2014/I-ŠKO</t>
  </si>
  <si>
    <t>9/2014/I-ŠKO</t>
  </si>
  <si>
    <t>1/2014/I-KUL</t>
  </si>
  <si>
    <t>2/2014/I-KUL</t>
  </si>
  <si>
    <t>3/2014/I-KUL</t>
  </si>
  <si>
    <t>4/2014/I-KUL</t>
  </si>
  <si>
    <t>5/2014/I-KUL</t>
  </si>
  <si>
    <t>6/2014/I-KUL</t>
  </si>
  <si>
    <t>7/2014/I-KUL</t>
  </si>
  <si>
    <t>8/2014/I-KUL</t>
  </si>
  <si>
    <t>9/2014/I-KUL</t>
  </si>
  <si>
    <t>1/2014/I-ZDR</t>
  </si>
  <si>
    <t>2/2014/I-ZDR</t>
  </si>
  <si>
    <t>3/2014/I-ZDR</t>
  </si>
  <si>
    <t>4/2014/I-ZDR</t>
  </si>
  <si>
    <t>5/2014/I-ZDR</t>
  </si>
  <si>
    <t>6/2014/I-ZDR</t>
  </si>
  <si>
    <t>7/2014/I-ZDR</t>
  </si>
  <si>
    <t>8/2014/I-ZDR</t>
  </si>
  <si>
    <t>9/2014/I-ZDR</t>
  </si>
  <si>
    <t>10/2014/I-ZDR</t>
  </si>
  <si>
    <t>11/2014/I-ZDR</t>
  </si>
  <si>
    <t>12/2014/I-ZDR</t>
  </si>
  <si>
    <t>13/2014/I-ZDR</t>
  </si>
  <si>
    <t>1/2014/I-REG</t>
  </si>
  <si>
    <t>2/2014/I-REG</t>
  </si>
  <si>
    <t>3/2014/I-REG</t>
  </si>
  <si>
    <t>4/2014/I-REG</t>
  </si>
  <si>
    <t>5/2014/I-REG</t>
  </si>
  <si>
    <t>6/2014/I-REG</t>
  </si>
  <si>
    <t>7/2014/I-REG</t>
  </si>
  <si>
    <t>8/2014/I-REG</t>
  </si>
  <si>
    <t>9/2014/I-REG</t>
  </si>
  <si>
    <t>SŠ oděvního a grafického designu Lysá nad Labem</t>
  </si>
  <si>
    <t>CELKEM kapitola 02 - Odbor Kancelář ředitele</t>
  </si>
  <si>
    <t>CELKEM kapitola 03 - Odbor informatiky</t>
  </si>
  <si>
    <t>Kapitálové prostředky před změnou č. 2</t>
  </si>
  <si>
    <t>Změna č. 2</t>
  </si>
  <si>
    <t>Schválený rozpočet 2014 (usn.č. 4-9/2013/ZK ze dne 9.12.2013)</t>
  </si>
  <si>
    <t>Vázané prostředky z roku 2013 (usn.č. 38-07/2014/RK ze dne 17.2.2014)</t>
  </si>
  <si>
    <t>Přebytek hospodaření z roku 2013 - vlastní zdroje (schvalováno na jednání RK dne 24.3.2014)</t>
  </si>
  <si>
    <t>Přebytek hospodaření z roku 2013 - úvěrové prostředky (schvalováno na jednání RK dne 24.3.2014)</t>
  </si>
  <si>
    <t>legenda:</t>
  </si>
  <si>
    <t>oranžově</t>
  </si>
  <si>
    <t>červeně</t>
  </si>
  <si>
    <t>modře</t>
  </si>
  <si>
    <t>akce dodatečně navržené</t>
  </si>
  <si>
    <t>snížení nákladů na akci</t>
  </si>
  <si>
    <t>navýšení nákladů</t>
  </si>
  <si>
    <t>Gymnázium Jana Palacha Mělník</t>
  </si>
  <si>
    <t>14/2014/I-ZDR</t>
  </si>
  <si>
    <t>ZZS SČK</t>
  </si>
  <si>
    <t>Resuscitační komplet - AED a kyslíkový generátor</t>
  </si>
  <si>
    <t>1/2014/I-SOC</t>
  </si>
  <si>
    <t>Domov Kolešovice</t>
  </si>
  <si>
    <t>Výměna výtahu</t>
  </si>
  <si>
    <t>2/2014/I-SOC</t>
  </si>
  <si>
    <t>Domov Sedlčany</t>
  </si>
  <si>
    <t>Domov Rožďalovice</t>
  </si>
  <si>
    <t>Domov Pod Lipami Smečno</t>
  </si>
  <si>
    <t>3/2014/I-SOC</t>
  </si>
  <si>
    <t>4/2014/I-SOC</t>
  </si>
  <si>
    <t>Rekonstrukce spojovacích chodeb</t>
  </si>
  <si>
    <t>Rekonstrukce výtahu</t>
  </si>
  <si>
    <t>Havarijní stav střešní krytiny objektu domova pro osoby se zdravotním postižením</t>
  </si>
  <si>
    <t>Dodatečně zařazená akce, jiné zdroje = rozpočet kap. 07 (schváleno usn. č. 051-08/2014/RK ze dne 3.3.2014)</t>
  </si>
  <si>
    <t>Poř. č. řádku</t>
  </si>
  <si>
    <t xml:space="preserve">PO </t>
  </si>
  <si>
    <t>PO</t>
  </si>
  <si>
    <t>1/2014/I-KHT</t>
  </si>
  <si>
    <t>Nákup 3 ks automobilů</t>
  </si>
  <si>
    <t>10/2014/I-REG</t>
  </si>
  <si>
    <t>Železniční zastávky v Hostivici, Chýni, Rudné a Jinočanech - neželezniční části</t>
  </si>
  <si>
    <t>CELKEM kapitola 01 - Odbor Kancelář hejtmana</t>
  </si>
  <si>
    <t>Kapitálové prostředky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</si>
</sst>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3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ck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47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47" applyNumberFormat="1" applyFont="1" applyFill="1" applyBorder="1" applyAlignment="1">
      <alignment vertical="center" wrapText="1"/>
      <protection/>
    </xf>
    <xf numFmtId="4" fontId="4" fillId="0" borderId="25" xfId="47" applyNumberFormat="1" applyFont="1" applyFill="1" applyBorder="1" applyAlignment="1">
      <alignment vertical="center" wrapText="1"/>
      <protection/>
    </xf>
    <xf numFmtId="4" fontId="4" fillId="0" borderId="26" xfId="47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47" applyFont="1" applyFill="1" applyBorder="1" applyAlignment="1">
      <alignment horizontal="center" vertical="center" wrapText="1"/>
      <protection/>
    </xf>
    <xf numFmtId="0" fontId="2" fillId="0" borderId="18" xfId="47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18" xfId="47" applyNumberFormat="1" applyFont="1" applyFill="1" applyBorder="1" applyAlignment="1">
      <alignment vertical="center" wrapText="1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0" fillId="33" borderId="25" xfId="47" applyFont="1" applyFill="1" applyBorder="1" applyAlignment="1">
      <alignment horizontal="left"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4" fontId="0" fillId="0" borderId="21" xfId="47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47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47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18" xfId="0" applyNumberFormat="1" applyFill="1" applyBorder="1" applyAlignment="1">
      <alignment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47" applyFont="1" applyFill="1" applyBorder="1" applyAlignment="1">
      <alignment horizontal="center" vertical="center" wrapText="1"/>
      <protection/>
    </xf>
    <xf numFmtId="0" fontId="0" fillId="33" borderId="25" xfId="47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48" applyNumberFormat="1" applyFont="1" applyFill="1" applyBorder="1" applyAlignment="1">
      <alignment vertical="center"/>
      <protection/>
    </xf>
    <xf numFmtId="4" fontId="0" fillId="0" borderId="20" xfId="48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/>
    </xf>
    <xf numFmtId="4" fontId="4" fillId="19" borderId="31" xfId="0" applyNumberFormat="1" applyFont="1" applyFill="1" applyBorder="1" applyAlignment="1">
      <alignment horizontal="center" vertical="center" wrapText="1"/>
    </xf>
    <xf numFmtId="0" fontId="2" fillId="33" borderId="21" xfId="47" applyFont="1" applyFill="1" applyBorder="1" applyAlignment="1">
      <alignment horizontal="center" vertical="center" wrapText="1"/>
      <protection/>
    </xf>
    <xf numFmtId="4" fontId="0" fillId="33" borderId="21" xfId="0" applyNumberFormat="1" applyFill="1" applyBorder="1" applyAlignment="1">
      <alignment/>
    </xf>
    <xf numFmtId="0" fontId="2" fillId="0" borderId="15" xfId="47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47" applyFont="1" applyFill="1" applyBorder="1" applyAlignment="1">
      <alignment horizontal="left" vertical="center" wrapText="1"/>
      <protection/>
    </xf>
    <xf numFmtId="0" fontId="0" fillId="33" borderId="26" xfId="47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4" fillId="19" borderId="32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33" borderId="20" xfId="0" applyNumberFormat="1" applyFont="1" applyFill="1" applyBorder="1" applyAlignment="1">
      <alignment horizontal="right" vertical="center" wrapText="1"/>
    </xf>
    <xf numFmtId="4" fontId="0" fillId="33" borderId="23" xfId="0" applyNumberFormat="1" applyFont="1" applyFill="1" applyBorder="1" applyAlignment="1">
      <alignment horizontal="right" vertical="center" wrapText="1"/>
    </xf>
    <xf numFmtId="4" fontId="0" fillId="0" borderId="20" xfId="47" applyNumberFormat="1" applyFont="1" applyFill="1" applyBorder="1" applyAlignment="1">
      <alignment vertical="center" wrapText="1"/>
      <protection/>
    </xf>
    <xf numFmtId="4" fontId="0" fillId="0" borderId="23" xfId="47" applyNumberFormat="1" applyFont="1" applyFill="1" applyBorder="1" applyAlignment="1">
      <alignment vertical="center" wrapText="1"/>
      <protection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15" fillId="33" borderId="34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wrapText="1"/>
    </xf>
    <xf numFmtId="49" fontId="2" fillId="0" borderId="34" xfId="0" applyNumberFormat="1" applyFont="1" applyFill="1" applyBorder="1" applyAlignment="1">
      <alignment wrapText="1"/>
    </xf>
    <xf numFmtId="49" fontId="2" fillId="33" borderId="34" xfId="0" applyNumberFormat="1" applyFont="1" applyFill="1" applyBorder="1" applyAlignment="1">
      <alignment wrapText="1"/>
    </xf>
    <xf numFmtId="4" fontId="2" fillId="0" borderId="34" xfId="0" applyNumberFormat="1" applyFont="1" applyFill="1" applyBorder="1" applyAlignment="1">
      <alignment vertical="center" wrapText="1"/>
    </xf>
    <xf numFmtId="4" fontId="2" fillId="33" borderId="34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6" xfId="0" applyNumberFormat="1" applyFont="1" applyFill="1" applyBorder="1" applyAlignment="1">
      <alignment horizontal="center" vertical="center" wrapText="1"/>
    </xf>
    <xf numFmtId="0" fontId="4" fillId="19" borderId="37" xfId="47" applyFont="1" applyFill="1" applyBorder="1" applyAlignment="1">
      <alignment horizontal="left" vertical="center" wrapText="1"/>
      <protection/>
    </xf>
    <xf numFmtId="4" fontId="4" fillId="19" borderId="37" xfId="47" applyNumberFormat="1" applyFont="1" applyFill="1" applyBorder="1" applyAlignment="1">
      <alignment vertical="center" wrapText="1"/>
      <protection/>
    </xf>
    <xf numFmtId="1" fontId="6" fillId="19" borderId="36" xfId="47" applyNumberFormat="1" applyFont="1" applyFill="1" applyBorder="1" applyAlignment="1">
      <alignment horizontal="center" vertical="center" wrapText="1"/>
      <protection/>
    </xf>
    <xf numFmtId="3" fontId="6" fillId="19" borderId="36" xfId="47" applyNumberFormat="1" applyFont="1" applyFill="1" applyBorder="1" applyAlignment="1">
      <alignment horizontal="center" vertical="center" wrapText="1"/>
      <protection/>
    </xf>
    <xf numFmtId="49" fontId="6" fillId="19" borderId="3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4" fontId="7" fillId="19" borderId="38" xfId="0" applyNumberFormat="1" applyFont="1" applyFill="1" applyBorder="1" applyAlignment="1">
      <alignment/>
    </xf>
    <xf numFmtId="4" fontId="7" fillId="19" borderId="39" xfId="0" applyNumberFormat="1" applyFont="1" applyFill="1" applyBorder="1" applyAlignment="1">
      <alignment/>
    </xf>
    <xf numFmtId="4" fontId="8" fillId="19" borderId="40" xfId="0" applyNumberFormat="1" applyFont="1" applyFill="1" applyBorder="1" applyAlignment="1">
      <alignment horizontal="right" wrapText="1"/>
    </xf>
    <xf numFmtId="4" fontId="8" fillId="19" borderId="41" xfId="0" applyNumberFormat="1" applyFont="1" applyFill="1" applyBorder="1" applyAlignment="1">
      <alignment horizontal="right" wrapText="1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41" xfId="0" applyFill="1" applyBorder="1" applyAlignment="1">
      <alignment wrapText="1"/>
    </xf>
    <xf numFmtId="0" fontId="0" fillId="19" borderId="42" xfId="0" applyFill="1" applyBorder="1" applyAlignment="1">
      <alignment wrapText="1"/>
    </xf>
    <xf numFmtId="4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4" fontId="7" fillId="19" borderId="45" xfId="0" applyNumberFormat="1" applyFont="1" applyFill="1" applyBorder="1" applyAlignment="1">
      <alignment/>
    </xf>
    <xf numFmtId="0" fontId="0" fillId="19" borderId="46" xfId="0" applyFill="1" applyBorder="1" applyAlignment="1">
      <alignment/>
    </xf>
    <xf numFmtId="4" fontId="8" fillId="19" borderId="47" xfId="0" applyNumberFormat="1" applyFont="1" applyFill="1" applyBorder="1" applyAlignment="1">
      <alignment/>
    </xf>
    <xf numFmtId="0" fontId="0" fillId="19" borderId="48" xfId="0" applyFill="1" applyBorder="1" applyAlignment="1">
      <alignment/>
    </xf>
    <xf numFmtId="0" fontId="0" fillId="19" borderId="41" xfId="0" applyFill="1" applyBorder="1" applyAlignment="1">
      <alignment/>
    </xf>
    <xf numFmtId="4" fontId="4" fillId="19" borderId="49" xfId="0" applyNumberFormat="1" applyFont="1" applyFill="1" applyBorder="1" applyAlignment="1">
      <alignment horizontal="center" vertical="center" wrapText="1"/>
    </xf>
    <xf numFmtId="0" fontId="0" fillId="19" borderId="50" xfId="0" applyFill="1" applyBorder="1" applyAlignment="1">
      <alignment/>
    </xf>
    <xf numFmtId="4" fontId="0" fillId="16" borderId="51" xfId="0" applyNumberFormat="1" applyFont="1" applyFill="1" applyBorder="1" applyAlignment="1">
      <alignment vertical="center" wrapText="1"/>
    </xf>
    <xf numFmtId="4" fontId="0" fillId="16" borderId="52" xfId="0" applyNumberFormat="1" applyFont="1" applyFill="1" applyBorder="1" applyAlignment="1">
      <alignment vertical="center" wrapText="1"/>
    </xf>
    <xf numFmtId="4" fontId="0" fillId="16" borderId="52" xfId="47" applyNumberFormat="1" applyFont="1" applyFill="1" applyBorder="1" applyAlignment="1">
      <alignment vertical="center" wrapText="1"/>
      <protection/>
    </xf>
    <xf numFmtId="4" fontId="0" fillId="16" borderId="53" xfId="47" applyNumberFormat="1" applyFont="1" applyFill="1" applyBorder="1" applyAlignment="1">
      <alignment vertical="center" wrapText="1"/>
      <protection/>
    </xf>
    <xf numFmtId="4" fontId="0" fillId="16" borderId="51" xfId="0" applyNumberFormat="1" applyFont="1" applyFill="1" applyBorder="1" applyAlignment="1">
      <alignment horizontal="right" vertical="center" wrapText="1"/>
    </xf>
    <xf numFmtId="4" fontId="0" fillId="16" borderId="52" xfId="0" applyNumberFormat="1" applyFont="1" applyFill="1" applyBorder="1" applyAlignment="1">
      <alignment horizontal="right" vertical="center" wrapText="1"/>
    </xf>
    <xf numFmtId="4" fontId="0" fillId="16" borderId="53" xfId="0" applyNumberFormat="1" applyFont="1" applyFill="1" applyBorder="1" applyAlignment="1">
      <alignment horizontal="right" vertical="center" wrapText="1"/>
    </xf>
    <xf numFmtId="4" fontId="0" fillId="16" borderId="52" xfId="0" applyNumberFormat="1" applyFont="1" applyFill="1" applyBorder="1" applyAlignment="1">
      <alignment vertical="center" wrapText="1"/>
    </xf>
    <xf numFmtId="4" fontId="0" fillId="16" borderId="53" xfId="0" applyNumberFormat="1" applyFont="1" applyFill="1" applyBorder="1" applyAlignment="1">
      <alignment vertical="center" wrapText="1"/>
    </xf>
    <xf numFmtId="4" fontId="4" fillId="16" borderId="4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4" fillId="0" borderId="51" xfId="0" applyNumberFormat="1" applyFont="1" applyFill="1" applyBorder="1" applyAlignment="1">
      <alignment vertical="center" wrapText="1"/>
    </xf>
    <xf numFmtId="4" fontId="4" fillId="0" borderId="52" xfId="0" applyNumberFormat="1" applyFont="1" applyFill="1" applyBorder="1" applyAlignment="1">
      <alignment vertical="center" wrapText="1"/>
    </xf>
    <xf numFmtId="4" fontId="4" fillId="0" borderId="51" xfId="0" applyNumberFormat="1" applyFont="1" applyFill="1" applyBorder="1" applyAlignment="1">
      <alignment horizontal="right" vertical="center" wrapText="1"/>
    </xf>
    <xf numFmtId="4" fontId="4" fillId="0" borderId="52" xfId="47" applyNumberFormat="1" applyFont="1" applyFill="1" applyBorder="1" applyAlignment="1">
      <alignment vertical="center" wrapText="1"/>
      <protection/>
    </xf>
    <xf numFmtId="4" fontId="4" fillId="0" borderId="53" xfId="47" applyNumberFormat="1" applyFont="1" applyFill="1" applyBorder="1" applyAlignment="1">
      <alignment vertical="center" wrapText="1"/>
      <protection/>
    </xf>
    <xf numFmtId="4" fontId="7" fillId="0" borderId="0" xfId="0" applyNumberFormat="1" applyFont="1" applyBorder="1" applyAlignment="1">
      <alignment/>
    </xf>
    <xf numFmtId="0" fontId="0" fillId="19" borderId="42" xfId="0" applyFill="1" applyBorder="1" applyAlignment="1">
      <alignment/>
    </xf>
    <xf numFmtId="4" fontId="8" fillId="19" borderId="54" xfId="0" applyNumberFormat="1" applyFont="1" applyFill="1" applyBorder="1" applyAlignment="1">
      <alignment/>
    </xf>
    <xf numFmtId="4" fontId="8" fillId="19" borderId="25" xfId="0" applyNumberFormat="1" applyFont="1" applyFill="1" applyBorder="1" applyAlignment="1">
      <alignment/>
    </xf>
    <xf numFmtId="4" fontId="8" fillId="19" borderId="55" xfId="0" applyNumberFormat="1" applyFont="1" applyFill="1" applyBorder="1" applyAlignment="1">
      <alignment/>
    </xf>
    <xf numFmtId="4" fontId="7" fillId="19" borderId="41" xfId="0" applyNumberFormat="1" applyFont="1" applyFill="1" applyBorder="1" applyAlignment="1">
      <alignment/>
    </xf>
    <xf numFmtId="4" fontId="7" fillId="19" borderId="40" xfId="0" applyNumberFormat="1" applyFont="1" applyFill="1" applyBorder="1" applyAlignment="1">
      <alignment/>
    </xf>
    <xf numFmtId="4" fontId="7" fillId="19" borderId="37" xfId="0" applyNumberFormat="1" applyFont="1" applyFill="1" applyBorder="1" applyAlignment="1">
      <alignment/>
    </xf>
    <xf numFmtId="4" fontId="7" fillId="19" borderId="56" xfId="0" applyNumberFormat="1" applyFont="1" applyFill="1" applyBorder="1" applyAlignment="1">
      <alignment/>
    </xf>
    <xf numFmtId="4" fontId="8" fillId="19" borderId="26" xfId="0" applyNumberFormat="1" applyFont="1" applyFill="1" applyBorder="1" applyAlignment="1">
      <alignment/>
    </xf>
    <xf numFmtId="4" fontId="7" fillId="19" borderId="46" xfId="0" applyNumberFormat="1" applyFont="1" applyFill="1" applyBorder="1" applyAlignment="1">
      <alignment/>
    </xf>
    <xf numFmtId="4" fontId="7" fillId="19" borderId="57" xfId="0" applyNumberFormat="1" applyFont="1" applyFill="1" applyBorder="1" applyAlignment="1">
      <alignment/>
    </xf>
    <xf numFmtId="4" fontId="8" fillId="19" borderId="58" xfId="0" applyNumberFormat="1" applyFont="1" applyFill="1" applyBorder="1" applyAlignment="1">
      <alignment/>
    </xf>
    <xf numFmtId="4" fontId="7" fillId="19" borderId="59" xfId="0" applyNumberFormat="1" applyFont="1" applyFill="1" applyBorder="1" applyAlignment="1">
      <alignment/>
    </xf>
    <xf numFmtId="4" fontId="13" fillId="19" borderId="59" xfId="0" applyNumberFormat="1" applyFont="1" applyFill="1" applyBorder="1" applyAlignment="1">
      <alignment/>
    </xf>
    <xf numFmtId="4" fontId="8" fillId="19" borderId="60" xfId="0" applyNumberFormat="1" applyFont="1" applyFill="1" applyBorder="1" applyAlignment="1">
      <alignment/>
    </xf>
    <xf numFmtId="0" fontId="0" fillId="19" borderId="61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62" xfId="0" applyFont="1" applyFill="1" applyBorder="1" applyAlignment="1">
      <alignment vertical="center" wrapText="1"/>
    </xf>
    <xf numFmtId="0" fontId="2" fillId="19" borderId="37" xfId="47" applyFont="1" applyFill="1" applyBorder="1" applyAlignment="1">
      <alignment horizontal="center" vertical="center" wrapText="1"/>
      <protection/>
    </xf>
    <xf numFmtId="3" fontId="6" fillId="34" borderId="63" xfId="47" applyNumberFormat="1" applyFont="1" applyFill="1" applyBorder="1" applyAlignment="1">
      <alignment horizontal="center" vertical="center" wrapText="1"/>
      <protection/>
    </xf>
    <xf numFmtId="0" fontId="2" fillId="34" borderId="64" xfId="47" applyFont="1" applyFill="1" applyBorder="1" applyAlignment="1">
      <alignment horizontal="center" vertical="center" wrapText="1"/>
      <protection/>
    </xf>
    <xf numFmtId="0" fontId="4" fillId="34" borderId="64" xfId="47" applyFont="1" applyFill="1" applyBorder="1" applyAlignment="1">
      <alignment horizontal="center" vertical="center" wrapText="1"/>
      <protection/>
    </xf>
    <xf numFmtId="4" fontId="4" fillId="34" borderId="64" xfId="47" applyNumberFormat="1" applyFont="1" applyFill="1" applyBorder="1" applyAlignment="1">
      <alignment vertical="center" wrapText="1"/>
      <protection/>
    </xf>
    <xf numFmtId="0" fontId="3" fillId="34" borderId="65" xfId="0" applyFont="1" applyFill="1" applyBorder="1" applyAlignment="1">
      <alignment horizontal="center" vertical="center" wrapText="1"/>
    </xf>
    <xf numFmtId="4" fontId="4" fillId="33" borderId="25" xfId="47" applyNumberFormat="1" applyFont="1" applyFill="1" applyBorder="1" applyAlignment="1">
      <alignment vertical="center" wrapText="1"/>
      <protection/>
    </xf>
    <xf numFmtId="4" fontId="4" fillId="33" borderId="26" xfId="47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0" borderId="25" xfId="47" applyNumberFormat="1" applyFont="1" applyFill="1" applyBorder="1" applyAlignment="1">
      <alignment horizontal="right" vertical="center" wrapText="1"/>
      <protection/>
    </xf>
    <xf numFmtId="4" fontId="4" fillId="33" borderId="25" xfId="47" applyNumberFormat="1" applyFont="1" applyFill="1" applyBorder="1" applyAlignment="1">
      <alignment horizontal="right" vertical="center" wrapText="1"/>
      <protection/>
    </xf>
    <xf numFmtId="4" fontId="55" fillId="0" borderId="18" xfId="0" applyNumberFormat="1" applyFont="1" applyFill="1" applyBorder="1" applyAlignment="1">
      <alignment vertical="center" wrapText="1"/>
    </xf>
    <xf numFmtId="4" fontId="55" fillId="0" borderId="20" xfId="0" applyNumberFormat="1" applyFont="1" applyFill="1" applyBorder="1" applyAlignment="1">
      <alignment vertical="center" wrapText="1"/>
    </xf>
    <xf numFmtId="4" fontId="55" fillId="0" borderId="18" xfId="0" applyNumberFormat="1" applyFont="1" applyFill="1" applyBorder="1" applyAlignment="1">
      <alignment/>
    </xf>
    <xf numFmtId="4" fontId="55" fillId="0" borderId="19" xfId="0" applyNumberFormat="1" applyFont="1" applyFill="1" applyBorder="1" applyAlignment="1">
      <alignment vertical="center" wrapText="1"/>
    </xf>
    <xf numFmtId="0" fontId="56" fillId="0" borderId="3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" fontId="4" fillId="33" borderId="26" xfId="47" applyNumberFormat="1" applyFont="1" applyFill="1" applyBorder="1" applyAlignment="1">
      <alignment horizontal="right" vertical="center" wrapText="1"/>
      <protection/>
    </xf>
    <xf numFmtId="4" fontId="2" fillId="33" borderId="3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3" fillId="12" borderId="66" xfId="47" applyFont="1" applyFill="1" applyBorder="1" applyAlignment="1">
      <alignment horizontal="center" vertical="center" wrapText="1"/>
      <protection/>
    </xf>
    <xf numFmtId="0" fontId="3" fillId="12" borderId="31" xfId="47" applyFont="1" applyFill="1" applyBorder="1" applyAlignment="1">
      <alignment horizontal="center" vertical="center" wrapText="1"/>
      <protection/>
    </xf>
    <xf numFmtId="49" fontId="6" fillId="12" borderId="67" xfId="0" applyNumberFormat="1" applyFont="1" applyFill="1" applyBorder="1" applyAlignment="1">
      <alignment horizontal="center" vertical="center" wrapText="1"/>
    </xf>
    <xf numFmtId="49" fontId="6" fillId="12" borderId="68" xfId="0" applyNumberFormat="1" applyFont="1" applyFill="1" applyBorder="1" applyAlignment="1">
      <alignment horizontal="center" vertical="center" wrapText="1"/>
    </xf>
    <xf numFmtId="4" fontId="4" fillId="19" borderId="69" xfId="47" applyNumberFormat="1" applyFont="1" applyFill="1" applyBorder="1" applyAlignment="1">
      <alignment horizontal="center" vertical="center" wrapText="1"/>
      <protection/>
    </xf>
    <xf numFmtId="4" fontId="4" fillId="19" borderId="70" xfId="47" applyNumberFormat="1" applyFont="1" applyFill="1" applyBorder="1" applyAlignment="1">
      <alignment horizontal="center" vertical="center" wrapText="1"/>
      <protection/>
    </xf>
    <xf numFmtId="0" fontId="4" fillId="12" borderId="71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4" fontId="4" fillId="12" borderId="73" xfId="0" applyNumberFormat="1" applyFont="1" applyFill="1" applyBorder="1" applyAlignment="1">
      <alignment horizontal="center" vertical="center" wrapText="1"/>
    </xf>
    <xf numFmtId="4" fontId="4" fillId="12" borderId="32" xfId="0" applyNumberFormat="1" applyFont="1" applyFill="1" applyBorder="1" applyAlignment="1">
      <alignment horizontal="center" vertical="center" wrapText="1"/>
    </xf>
    <xf numFmtId="4" fontId="4" fillId="19" borderId="73" xfId="0" applyNumberFormat="1" applyFont="1" applyFill="1" applyBorder="1" applyAlignment="1">
      <alignment horizontal="center" vertical="center" wrapText="1"/>
    </xf>
    <xf numFmtId="4" fontId="4" fillId="19" borderId="74" xfId="0" applyNumberFormat="1" applyFont="1" applyFill="1" applyBorder="1" applyAlignment="1">
      <alignment horizontal="center" vertical="center" wrapText="1"/>
    </xf>
    <xf numFmtId="4" fontId="4" fillId="19" borderId="66" xfId="0" applyNumberFormat="1" applyFont="1" applyFill="1" applyBorder="1" applyAlignment="1">
      <alignment horizontal="center" vertical="center" wrapText="1"/>
    </xf>
    <xf numFmtId="0" fontId="0" fillId="19" borderId="66" xfId="0" applyFill="1" applyBorder="1" applyAlignment="1">
      <alignment horizontal="center" vertical="center" wrapText="1"/>
    </xf>
    <xf numFmtId="0" fontId="4" fillId="12" borderId="66" xfId="47" applyFont="1" applyFill="1" applyBorder="1" applyAlignment="1">
      <alignment horizontal="left" vertical="center" wrapText="1"/>
      <protection/>
    </xf>
    <xf numFmtId="0" fontId="4" fillId="12" borderId="31" xfId="47" applyFont="1" applyFill="1" applyBorder="1" applyAlignment="1">
      <alignment horizontal="left" vertical="center" wrapText="1"/>
      <protection/>
    </xf>
    <xf numFmtId="4" fontId="4" fillId="12" borderId="75" xfId="0" applyNumberFormat="1" applyFont="1" applyFill="1" applyBorder="1" applyAlignment="1">
      <alignment horizontal="center" vertical="center" wrapText="1"/>
    </xf>
    <xf numFmtId="4" fontId="4" fillId="12" borderId="76" xfId="0" applyNumberFormat="1" applyFont="1" applyFill="1" applyBorder="1" applyAlignment="1">
      <alignment horizontal="center" vertical="center" wrapText="1"/>
    </xf>
    <xf numFmtId="4" fontId="4" fillId="19" borderId="66" xfId="0" applyNumberFormat="1" applyFont="1" applyFill="1" applyBorder="1" applyAlignment="1">
      <alignment horizontal="center" vertical="center" wrapText="1"/>
    </xf>
    <xf numFmtId="0" fontId="0" fillId="19" borderId="31" xfId="0" applyFont="1" applyFill="1" applyBorder="1" applyAlignment="1">
      <alignment horizontal="center" vertical="center" wrapText="1"/>
    </xf>
    <xf numFmtId="4" fontId="4" fillId="19" borderId="75" xfId="0" applyNumberFormat="1" applyFont="1" applyFill="1" applyBorder="1" applyAlignment="1">
      <alignment horizontal="center" vertical="center" wrapText="1"/>
    </xf>
    <xf numFmtId="4" fontId="4" fillId="19" borderId="76" xfId="0" applyNumberFormat="1" applyFont="1" applyFill="1" applyBorder="1" applyAlignment="1">
      <alignment horizontal="center" vertical="center" wrapText="1"/>
    </xf>
    <xf numFmtId="0" fontId="0" fillId="0" borderId="25" xfId="47" applyFont="1" applyFill="1" applyBorder="1" applyAlignment="1">
      <alignment horizontal="left" vertical="center" wrapText="1"/>
      <protection/>
    </xf>
    <xf numFmtId="4" fontId="0" fillId="0" borderId="52" xfId="47" applyNumberFormat="1" applyFont="1" applyFill="1" applyBorder="1" applyAlignment="1">
      <alignment vertical="center" wrapText="1"/>
      <protection/>
    </xf>
    <xf numFmtId="0" fontId="0" fillId="0" borderId="26" xfId="47" applyFont="1" applyFill="1" applyBorder="1" applyAlignment="1">
      <alignment horizontal="left" vertical="center" wrapText="1"/>
      <protection/>
    </xf>
    <xf numFmtId="4" fontId="0" fillId="0" borderId="26" xfId="0" applyNumberFormat="1" applyFont="1" applyFill="1" applyBorder="1" applyAlignment="1">
      <alignment vertical="center" wrapText="1"/>
    </xf>
    <xf numFmtId="4" fontId="0" fillId="0" borderId="23" xfId="47" applyNumberFormat="1" applyFont="1" applyFill="1" applyBorder="1" applyAlignment="1">
      <alignment vertical="center" wrapText="1"/>
      <protection/>
    </xf>
    <xf numFmtId="4" fontId="0" fillId="0" borderId="53" xfId="47" applyNumberFormat="1" applyFont="1" applyFill="1" applyBorder="1" applyAlignment="1">
      <alignment vertical="center" wrapText="1"/>
      <protection/>
    </xf>
    <xf numFmtId="4" fontId="0" fillId="0" borderId="21" xfId="47" applyNumberFormat="1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0" fillId="0" borderId="53" xfId="47" applyNumberFormat="1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List1" xfId="47"/>
    <cellStyle name="normální_t 0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tabSelected="1" zoomScale="90" zoomScaleNormal="90" workbookViewId="0" topLeftCell="A1">
      <selection activeCell="F69" sqref="F69"/>
    </sheetView>
  </sheetViews>
  <sheetFormatPr defaultColWidth="9.140625" defaultRowHeight="12.75"/>
  <cols>
    <col min="1" max="1" width="12.140625" style="6" bestFit="1" customWidth="1"/>
    <col min="2" max="2" width="14.421875" style="8" customWidth="1"/>
    <col min="3" max="3" width="14.57421875" style="8" customWidth="1"/>
    <col min="4" max="4" width="61.8515625" style="4" customWidth="1"/>
    <col min="5" max="5" width="15.7109375" style="3" bestFit="1" customWidth="1"/>
    <col min="6" max="6" width="15.00390625" style="41" customWidth="1"/>
    <col min="7" max="7" width="15.7109375" style="3" hidden="1" customWidth="1"/>
    <col min="8" max="8" width="11.00390625" style="3" hidden="1" customWidth="1"/>
    <col min="9" max="9" width="14.7109375" style="155" customWidth="1"/>
    <col min="10" max="10" width="15.421875" style="3" bestFit="1" customWidth="1"/>
    <col min="11" max="11" width="12.28125" style="3" hidden="1" customWidth="1"/>
    <col min="12" max="12" width="12.140625" style="3" customWidth="1"/>
    <col min="13" max="14" width="12.7109375" style="3" bestFit="1" customWidth="1"/>
    <col min="15" max="15" width="43.140625" style="8" customWidth="1"/>
    <col min="16" max="16" width="0.13671875" style="0" hidden="1" customWidth="1"/>
    <col min="17" max="17" width="11.421875" style="0" hidden="1" customWidth="1"/>
    <col min="18" max="18" width="4.00390625" style="0" customWidth="1"/>
  </cols>
  <sheetData>
    <row r="1" spans="2:15" ht="34.5" thickBot="1">
      <c r="B1" s="7"/>
      <c r="D1" s="133"/>
      <c r="O1" s="52" t="s">
        <v>74</v>
      </c>
    </row>
    <row r="2" spans="1:15" ht="39.75" customHeight="1" thickTop="1">
      <c r="A2" s="209" t="s">
        <v>208</v>
      </c>
      <c r="B2" s="207" t="s">
        <v>21</v>
      </c>
      <c r="C2" s="207" t="s">
        <v>22</v>
      </c>
      <c r="D2" s="221" t="s">
        <v>13</v>
      </c>
      <c r="E2" s="211" t="s">
        <v>69</v>
      </c>
      <c r="F2" s="225" t="s">
        <v>102</v>
      </c>
      <c r="G2" s="217" t="s">
        <v>103</v>
      </c>
      <c r="H2" s="218"/>
      <c r="I2" s="218"/>
      <c r="J2" s="219"/>
      <c r="K2" s="220"/>
      <c r="L2" s="227" t="s">
        <v>24</v>
      </c>
      <c r="M2" s="215" t="s">
        <v>104</v>
      </c>
      <c r="N2" s="223" t="s">
        <v>105</v>
      </c>
      <c r="O2" s="213" t="s">
        <v>12</v>
      </c>
    </row>
    <row r="3" spans="1:17" s="1" customFormat="1" ht="45.75" customHeight="1" thickBot="1">
      <c r="A3" s="210"/>
      <c r="B3" s="208"/>
      <c r="C3" s="208"/>
      <c r="D3" s="222"/>
      <c r="E3" s="212"/>
      <c r="F3" s="226"/>
      <c r="G3" s="98" t="s">
        <v>178</v>
      </c>
      <c r="H3" s="154" t="s">
        <v>179</v>
      </c>
      <c r="I3" s="143" t="s">
        <v>216</v>
      </c>
      <c r="J3" s="80" t="s">
        <v>11</v>
      </c>
      <c r="K3" s="80" t="s">
        <v>23</v>
      </c>
      <c r="L3" s="228"/>
      <c r="M3" s="216"/>
      <c r="N3" s="224"/>
      <c r="O3" s="214"/>
      <c r="Q3" s="27" t="s">
        <v>8</v>
      </c>
    </row>
    <row r="4" spans="1:17" s="2" customFormat="1" ht="15.75" customHeight="1" thickBot="1" thickTop="1">
      <c r="A4" s="38" t="s">
        <v>211</v>
      </c>
      <c r="B4" s="48" t="s">
        <v>20</v>
      </c>
      <c r="C4" s="12" t="s">
        <v>20</v>
      </c>
      <c r="D4" s="240" t="s">
        <v>212</v>
      </c>
      <c r="E4" s="24">
        <v>2000</v>
      </c>
      <c r="F4" s="97"/>
      <c r="G4" s="21"/>
      <c r="H4" s="241">
        <v>2000</v>
      </c>
      <c r="I4" s="157">
        <v>2000</v>
      </c>
      <c r="J4" s="242"/>
      <c r="K4" s="19"/>
      <c r="L4" s="20"/>
      <c r="M4" s="21"/>
      <c r="N4" s="20"/>
      <c r="O4" s="116"/>
      <c r="Q4" s="29"/>
    </row>
    <row r="5" spans="1:17" s="2" customFormat="1" ht="13.5" thickBot="1">
      <c r="A5" s="120"/>
      <c r="B5" s="180"/>
      <c r="C5" s="180"/>
      <c r="D5" s="121" t="s">
        <v>215</v>
      </c>
      <c r="E5" s="122">
        <f>E4</f>
        <v>2000</v>
      </c>
      <c r="F5" s="122">
        <f>F4</f>
        <v>0</v>
      </c>
      <c r="G5" s="122">
        <f>G4</f>
        <v>0</v>
      </c>
      <c r="H5" s="122">
        <f>H4</f>
        <v>2000</v>
      </c>
      <c r="I5" s="122">
        <f>I4</f>
        <v>2000</v>
      </c>
      <c r="J5" s="122"/>
      <c r="K5" s="122"/>
      <c r="L5" s="122"/>
      <c r="M5" s="122"/>
      <c r="N5" s="122"/>
      <c r="O5" s="179"/>
      <c r="Q5" s="29"/>
    </row>
    <row r="6" spans="1:17" s="2" customFormat="1" ht="15.75" customHeight="1">
      <c r="A6" s="25" t="s">
        <v>116</v>
      </c>
      <c r="B6" s="78" t="s">
        <v>20</v>
      </c>
      <c r="C6" s="84" t="s">
        <v>20</v>
      </c>
      <c r="D6" s="88" t="s">
        <v>70</v>
      </c>
      <c r="E6" s="22">
        <v>9638.628</v>
      </c>
      <c r="F6" s="95">
        <v>5203.298</v>
      </c>
      <c r="G6" s="15">
        <f>3935.33+500</f>
        <v>4435.33</v>
      </c>
      <c r="H6" s="145"/>
      <c r="I6" s="156">
        <f aca="true" t="shared" si="0" ref="I6:I11">G6+H6</f>
        <v>4435.33</v>
      </c>
      <c r="J6" s="79"/>
      <c r="K6" s="13"/>
      <c r="L6" s="131"/>
      <c r="M6" s="15"/>
      <c r="N6" s="14"/>
      <c r="O6" s="106"/>
      <c r="Q6" s="29"/>
    </row>
    <row r="7" spans="1:17" s="2" customFormat="1" ht="15.75" customHeight="1">
      <c r="A7" s="26" t="s">
        <v>117</v>
      </c>
      <c r="B7" s="37" t="s">
        <v>20</v>
      </c>
      <c r="C7" s="10" t="s">
        <v>20</v>
      </c>
      <c r="D7" s="87" t="s">
        <v>37</v>
      </c>
      <c r="E7" s="23">
        <v>22911</v>
      </c>
      <c r="F7" s="92">
        <v>15492.376</v>
      </c>
      <c r="G7" s="18">
        <v>7418.62</v>
      </c>
      <c r="H7" s="146"/>
      <c r="I7" s="157">
        <f t="shared" si="0"/>
        <v>7418.62</v>
      </c>
      <c r="J7" s="39"/>
      <c r="K7" s="16"/>
      <c r="L7" s="17"/>
      <c r="M7" s="18"/>
      <c r="N7" s="17"/>
      <c r="O7" s="107"/>
      <c r="Q7" s="29"/>
    </row>
    <row r="8" spans="1:17" s="2" customFormat="1" ht="12.75">
      <c r="A8" s="26" t="s">
        <v>118</v>
      </c>
      <c r="B8" s="37" t="s">
        <v>20</v>
      </c>
      <c r="C8" s="10" t="s">
        <v>20</v>
      </c>
      <c r="D8" s="87" t="s">
        <v>51</v>
      </c>
      <c r="E8" s="23">
        <f>1788+350</f>
        <v>2138</v>
      </c>
      <c r="F8" s="92">
        <v>1788</v>
      </c>
      <c r="G8" s="18">
        <v>0</v>
      </c>
      <c r="H8" s="146">
        <v>350</v>
      </c>
      <c r="I8" s="157">
        <f t="shared" si="0"/>
        <v>350</v>
      </c>
      <c r="J8" s="194"/>
      <c r="K8" s="192"/>
      <c r="L8" s="195"/>
      <c r="M8" s="193"/>
      <c r="N8" s="195"/>
      <c r="O8" s="196"/>
      <c r="Q8" s="29"/>
    </row>
    <row r="9" spans="1:17" s="2" customFormat="1" ht="15.75" customHeight="1">
      <c r="A9" s="63" t="s">
        <v>119</v>
      </c>
      <c r="B9" s="69" t="s">
        <v>20</v>
      </c>
      <c r="C9" s="46" t="s">
        <v>20</v>
      </c>
      <c r="D9" s="87" t="s">
        <v>71</v>
      </c>
      <c r="E9" s="186">
        <v>500</v>
      </c>
      <c r="F9" s="93">
        <v>404.406</v>
      </c>
      <c r="G9" s="64">
        <v>95.594</v>
      </c>
      <c r="H9" s="146"/>
      <c r="I9" s="157">
        <f t="shared" si="0"/>
        <v>95.594</v>
      </c>
      <c r="J9" s="60"/>
      <c r="K9" s="62"/>
      <c r="L9" s="65"/>
      <c r="M9" s="64"/>
      <c r="N9" s="65"/>
      <c r="O9" s="108"/>
      <c r="Q9" s="29"/>
    </row>
    <row r="10" spans="1:17" s="2" customFormat="1" ht="15.75" customHeight="1">
      <c r="A10" s="63" t="s">
        <v>120</v>
      </c>
      <c r="B10" s="69" t="s">
        <v>20</v>
      </c>
      <c r="C10" s="46" t="s">
        <v>20</v>
      </c>
      <c r="D10" s="87" t="s">
        <v>76</v>
      </c>
      <c r="E10" s="186">
        <v>1300</v>
      </c>
      <c r="F10" s="93">
        <v>0</v>
      </c>
      <c r="G10" s="64">
        <v>0</v>
      </c>
      <c r="H10" s="146"/>
      <c r="I10" s="157">
        <f t="shared" si="0"/>
        <v>0</v>
      </c>
      <c r="J10" s="60"/>
      <c r="K10" s="62"/>
      <c r="L10" s="65"/>
      <c r="M10" s="64">
        <v>1300</v>
      </c>
      <c r="N10" s="65"/>
      <c r="O10" s="108"/>
      <c r="Q10" s="29"/>
    </row>
    <row r="11" spans="1:17" s="2" customFormat="1" ht="15.75" customHeight="1" thickBot="1">
      <c r="A11" s="56" t="s">
        <v>121</v>
      </c>
      <c r="B11" s="81" t="s">
        <v>20</v>
      </c>
      <c r="C11" s="57" t="s">
        <v>20</v>
      </c>
      <c r="D11" s="54" t="s">
        <v>77</v>
      </c>
      <c r="E11" s="187">
        <v>1200</v>
      </c>
      <c r="F11" s="94">
        <v>0</v>
      </c>
      <c r="G11" s="58">
        <v>0</v>
      </c>
      <c r="H11" s="153"/>
      <c r="I11" s="157">
        <f t="shared" si="0"/>
        <v>0</v>
      </c>
      <c r="J11" s="82"/>
      <c r="K11" s="59"/>
      <c r="L11" s="61"/>
      <c r="M11" s="58">
        <v>1200</v>
      </c>
      <c r="N11" s="61"/>
      <c r="O11" s="109"/>
      <c r="Q11" s="29"/>
    </row>
    <row r="12" spans="1:17" s="2" customFormat="1" ht="13.5" thickBot="1">
      <c r="A12" s="120"/>
      <c r="B12" s="180"/>
      <c r="C12" s="180"/>
      <c r="D12" s="121" t="s">
        <v>176</v>
      </c>
      <c r="E12" s="122">
        <f>SUM(E6:E11)</f>
        <v>37687.628</v>
      </c>
      <c r="F12" s="122">
        <f aca="true" t="shared" si="1" ref="F12:N12">SUM(F6:F11)</f>
        <v>22888.079999999998</v>
      </c>
      <c r="G12" s="122">
        <f t="shared" si="1"/>
        <v>11949.544</v>
      </c>
      <c r="H12" s="122">
        <f t="shared" si="1"/>
        <v>350</v>
      </c>
      <c r="I12" s="122">
        <f t="shared" si="1"/>
        <v>12299.544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2500</v>
      </c>
      <c r="N12" s="122">
        <f t="shared" si="1"/>
        <v>0</v>
      </c>
      <c r="O12" s="179"/>
      <c r="Q12" s="29" t="e">
        <f>#REF!+#REF!+#REF!+#REF!+M12+N12+#REF!+#REF!</f>
        <v>#REF!</v>
      </c>
    </row>
    <row r="13" spans="1:17" s="2" customFormat="1" ht="12.75">
      <c r="A13" s="25" t="s">
        <v>122</v>
      </c>
      <c r="B13" s="83" t="s">
        <v>20</v>
      </c>
      <c r="C13" s="36" t="s">
        <v>20</v>
      </c>
      <c r="D13" s="132" t="s">
        <v>39</v>
      </c>
      <c r="E13" s="22">
        <v>9459.6</v>
      </c>
      <c r="F13" s="95">
        <v>5424.514999999999</v>
      </c>
      <c r="G13" s="15">
        <f>3035.09+1000</f>
        <v>4035.09</v>
      </c>
      <c r="H13" s="145"/>
      <c r="I13" s="156">
        <f>G13+H13</f>
        <v>4035.09</v>
      </c>
      <c r="J13" s="13"/>
      <c r="K13" s="13"/>
      <c r="L13" s="14"/>
      <c r="M13" s="15"/>
      <c r="N13" s="14"/>
      <c r="O13" s="106"/>
      <c r="Q13" s="29"/>
    </row>
    <row r="14" spans="1:17" s="2" customFormat="1" ht="12.75">
      <c r="A14" s="26" t="s">
        <v>124</v>
      </c>
      <c r="B14" s="37" t="s">
        <v>20</v>
      </c>
      <c r="C14" s="10" t="s">
        <v>20</v>
      </c>
      <c r="D14" s="87" t="s">
        <v>40</v>
      </c>
      <c r="E14" s="23">
        <v>2638.97</v>
      </c>
      <c r="F14" s="92">
        <v>2465.7528</v>
      </c>
      <c r="G14" s="18">
        <v>173.22</v>
      </c>
      <c r="H14" s="146"/>
      <c r="I14" s="156">
        <f aca="true" t="shared" si="2" ref="I14:I19">G14+H14</f>
        <v>173.22</v>
      </c>
      <c r="J14" s="16"/>
      <c r="K14" s="16"/>
      <c r="L14" s="17"/>
      <c r="M14" s="18"/>
      <c r="N14" s="17"/>
      <c r="O14" s="107"/>
      <c r="Q14" s="29"/>
    </row>
    <row r="15" spans="1:17" s="2" customFormat="1" ht="12.75">
      <c r="A15" s="63" t="s">
        <v>123</v>
      </c>
      <c r="B15" s="69" t="s">
        <v>20</v>
      </c>
      <c r="C15" s="46" t="s">
        <v>20</v>
      </c>
      <c r="D15" s="87" t="s">
        <v>38</v>
      </c>
      <c r="E15" s="186">
        <v>1000</v>
      </c>
      <c r="F15" s="93">
        <v>0</v>
      </c>
      <c r="G15" s="64">
        <v>0</v>
      </c>
      <c r="H15" s="146"/>
      <c r="I15" s="156">
        <f t="shared" si="2"/>
        <v>0</v>
      </c>
      <c r="J15" s="62"/>
      <c r="K15" s="62"/>
      <c r="L15" s="65"/>
      <c r="M15" s="64">
        <v>1000</v>
      </c>
      <c r="N15" s="65"/>
      <c r="O15" s="110"/>
      <c r="Q15" s="29"/>
    </row>
    <row r="16" spans="1:17" s="2" customFormat="1" ht="12.75">
      <c r="A16" s="63" t="s">
        <v>128</v>
      </c>
      <c r="B16" s="69" t="s">
        <v>20</v>
      </c>
      <c r="C16" s="46" t="s">
        <v>20</v>
      </c>
      <c r="D16" s="87" t="s">
        <v>78</v>
      </c>
      <c r="E16" s="186">
        <v>500</v>
      </c>
      <c r="F16" s="93">
        <v>0</v>
      </c>
      <c r="G16" s="64">
        <v>0</v>
      </c>
      <c r="H16" s="146"/>
      <c r="I16" s="156">
        <f t="shared" si="2"/>
        <v>0</v>
      </c>
      <c r="J16" s="62"/>
      <c r="K16" s="62"/>
      <c r="L16" s="65"/>
      <c r="M16" s="64">
        <v>500</v>
      </c>
      <c r="N16" s="65"/>
      <c r="O16" s="108"/>
      <c r="Q16" s="29"/>
    </row>
    <row r="17" spans="1:17" s="2" customFormat="1" ht="12.75">
      <c r="A17" s="63" t="s">
        <v>125</v>
      </c>
      <c r="B17" s="69" t="s">
        <v>20</v>
      </c>
      <c r="C17" s="46" t="s">
        <v>20</v>
      </c>
      <c r="D17" s="87" t="s">
        <v>79</v>
      </c>
      <c r="E17" s="186">
        <v>4000</v>
      </c>
      <c r="F17" s="93">
        <v>0</v>
      </c>
      <c r="G17" s="64">
        <v>0</v>
      </c>
      <c r="H17" s="146"/>
      <c r="I17" s="156">
        <f t="shared" si="2"/>
        <v>0</v>
      </c>
      <c r="J17" s="62"/>
      <c r="K17" s="62"/>
      <c r="L17" s="65"/>
      <c r="M17" s="64">
        <v>4000</v>
      </c>
      <c r="N17" s="65"/>
      <c r="O17" s="108"/>
      <c r="Q17" s="29"/>
    </row>
    <row r="18" spans="1:17" s="2" customFormat="1" ht="12.75">
      <c r="A18" s="63" t="s">
        <v>129</v>
      </c>
      <c r="B18" s="69" t="s">
        <v>20</v>
      </c>
      <c r="C18" s="46" t="s">
        <v>20</v>
      </c>
      <c r="D18" s="89" t="s">
        <v>72</v>
      </c>
      <c r="E18" s="186">
        <v>1000</v>
      </c>
      <c r="F18" s="96">
        <v>0</v>
      </c>
      <c r="G18" s="99">
        <v>0</v>
      </c>
      <c r="H18" s="152"/>
      <c r="I18" s="156">
        <f t="shared" si="2"/>
        <v>0</v>
      </c>
      <c r="J18" s="73"/>
      <c r="K18" s="73"/>
      <c r="L18" s="100"/>
      <c r="M18" s="99">
        <v>1000</v>
      </c>
      <c r="N18" s="117"/>
      <c r="O18" s="108"/>
      <c r="Q18" s="29"/>
    </row>
    <row r="19" spans="1:17" s="2" customFormat="1" ht="12.75">
      <c r="A19" s="63" t="s">
        <v>126</v>
      </c>
      <c r="B19" s="69" t="s">
        <v>20</v>
      </c>
      <c r="C19" s="46" t="s">
        <v>20</v>
      </c>
      <c r="D19" s="87" t="s">
        <v>80</v>
      </c>
      <c r="E19" s="186">
        <v>700</v>
      </c>
      <c r="F19" s="93">
        <v>0</v>
      </c>
      <c r="G19" s="64">
        <v>0</v>
      </c>
      <c r="H19" s="146"/>
      <c r="I19" s="156">
        <f t="shared" si="2"/>
        <v>0</v>
      </c>
      <c r="J19" s="62"/>
      <c r="K19" s="62"/>
      <c r="L19" s="65"/>
      <c r="M19" s="64">
        <v>700</v>
      </c>
      <c r="N19" s="65"/>
      <c r="O19" s="108"/>
      <c r="Q19" s="29"/>
    </row>
    <row r="20" spans="1:17" s="2" customFormat="1" ht="13.5" thickBot="1">
      <c r="A20" s="56" t="s">
        <v>127</v>
      </c>
      <c r="B20" s="81" t="s">
        <v>20</v>
      </c>
      <c r="C20" s="57" t="s">
        <v>20</v>
      </c>
      <c r="D20" s="54" t="s">
        <v>100</v>
      </c>
      <c r="E20" s="187">
        <v>2900</v>
      </c>
      <c r="F20" s="94">
        <v>0</v>
      </c>
      <c r="G20" s="58">
        <v>2900</v>
      </c>
      <c r="H20" s="153"/>
      <c r="I20" s="156">
        <f>G20+H20</f>
        <v>2900</v>
      </c>
      <c r="J20" s="59"/>
      <c r="K20" s="59"/>
      <c r="L20" s="61"/>
      <c r="M20" s="58"/>
      <c r="N20" s="61"/>
      <c r="O20" s="109"/>
      <c r="Q20" s="29"/>
    </row>
    <row r="21" spans="1:17" s="2" customFormat="1" ht="13.5" thickBot="1">
      <c r="A21" s="120"/>
      <c r="B21" s="180"/>
      <c r="C21" s="180"/>
      <c r="D21" s="121" t="s">
        <v>177</v>
      </c>
      <c r="E21" s="122">
        <f>SUM(E13:E20)</f>
        <v>22198.57</v>
      </c>
      <c r="F21" s="122">
        <f aca="true" t="shared" si="3" ref="F21:N21">SUM(F13:F20)</f>
        <v>7890.2678</v>
      </c>
      <c r="G21" s="122">
        <f t="shared" si="3"/>
        <v>7108.31</v>
      </c>
      <c r="H21" s="122">
        <f t="shared" si="3"/>
        <v>0</v>
      </c>
      <c r="I21" s="122">
        <f t="shared" si="3"/>
        <v>7108.31</v>
      </c>
      <c r="J21" s="122">
        <f t="shared" si="3"/>
        <v>0</v>
      </c>
      <c r="K21" s="122">
        <f t="shared" si="3"/>
        <v>0</v>
      </c>
      <c r="L21" s="122">
        <f t="shared" si="3"/>
        <v>0</v>
      </c>
      <c r="M21" s="122">
        <f t="shared" si="3"/>
        <v>7200</v>
      </c>
      <c r="N21" s="122">
        <f t="shared" si="3"/>
        <v>0</v>
      </c>
      <c r="O21" s="179"/>
      <c r="Q21" s="29" t="e">
        <f>#REF!+#REF!+#REF!+#REF!+M21+N21+#REF!+#REF!</f>
        <v>#REF!</v>
      </c>
    </row>
    <row r="22" spans="1:17" s="2" customFormat="1" ht="12.75">
      <c r="A22" s="25" t="s">
        <v>130</v>
      </c>
      <c r="B22" s="83" t="s">
        <v>20</v>
      </c>
      <c r="C22" s="36" t="s">
        <v>20</v>
      </c>
      <c r="D22" s="55" t="s">
        <v>29</v>
      </c>
      <c r="E22" s="22">
        <f>F22+G22+M22</f>
        <v>15000.002</v>
      </c>
      <c r="F22" s="95">
        <v>3013.7019999999993</v>
      </c>
      <c r="G22" s="15">
        <f>1886.3+5000</f>
        <v>6886.3</v>
      </c>
      <c r="H22" s="145"/>
      <c r="I22" s="156">
        <f>G22+H22</f>
        <v>6886.3</v>
      </c>
      <c r="J22" s="13"/>
      <c r="K22" s="13"/>
      <c r="L22" s="14"/>
      <c r="M22" s="15">
        <v>5100</v>
      </c>
      <c r="N22" s="14"/>
      <c r="O22" s="106"/>
      <c r="Q22" s="29" t="e">
        <f>#REF!+#REF!+#REF!+#REF!+M22+N22+#REF!+#REF!</f>
        <v>#REF!</v>
      </c>
    </row>
    <row r="23" spans="1:17" s="2" customFormat="1" ht="12.75">
      <c r="A23" s="26" t="s">
        <v>131</v>
      </c>
      <c r="B23" s="37" t="s">
        <v>20</v>
      </c>
      <c r="C23" s="10" t="s">
        <v>20</v>
      </c>
      <c r="D23" s="70" t="s">
        <v>30</v>
      </c>
      <c r="E23" s="23">
        <v>140000</v>
      </c>
      <c r="F23" s="92">
        <v>70613.73673</v>
      </c>
      <c r="G23" s="18">
        <f>9801.131+29585.13</f>
        <v>39386.261</v>
      </c>
      <c r="H23" s="146"/>
      <c r="I23" s="156">
        <f>G23+H23</f>
        <v>39386.261</v>
      </c>
      <c r="J23" s="16"/>
      <c r="K23" s="16"/>
      <c r="L23" s="17"/>
      <c r="M23" s="18">
        <v>30000</v>
      </c>
      <c r="N23" s="17"/>
      <c r="O23" s="107"/>
      <c r="Q23" s="29" t="e">
        <f>#REF!+#REF!+#REF!+#REF!+M23+N23+#REF!+#REF!</f>
        <v>#REF!</v>
      </c>
    </row>
    <row r="24" spans="1:17" s="2" customFormat="1" ht="12.75">
      <c r="A24" s="26" t="s">
        <v>132</v>
      </c>
      <c r="B24" s="37" t="s">
        <v>31</v>
      </c>
      <c r="C24" s="10" t="s">
        <v>53</v>
      </c>
      <c r="D24" s="47" t="s">
        <v>32</v>
      </c>
      <c r="E24" s="23">
        <v>44059.6479</v>
      </c>
      <c r="F24" s="92">
        <v>44026.41633</v>
      </c>
      <c r="G24" s="18">
        <v>33.23</v>
      </c>
      <c r="H24" s="146"/>
      <c r="I24" s="156">
        <f>G24+H24</f>
        <v>33.23</v>
      </c>
      <c r="J24" s="16"/>
      <c r="K24" s="16"/>
      <c r="L24" s="17"/>
      <c r="M24" s="18"/>
      <c r="N24" s="17"/>
      <c r="O24" s="107"/>
      <c r="Q24" s="29" t="e">
        <f>#REF!+#REF!+#REF!+#REF!+M24+N24+#REF!+#REF!</f>
        <v>#REF!</v>
      </c>
    </row>
    <row r="25" spans="1:17" s="2" customFormat="1" ht="12.75">
      <c r="A25" s="26" t="s">
        <v>133</v>
      </c>
      <c r="B25" s="37" t="s">
        <v>31</v>
      </c>
      <c r="C25" s="10" t="s">
        <v>53</v>
      </c>
      <c r="D25" s="47" t="s">
        <v>33</v>
      </c>
      <c r="E25" s="23">
        <v>256451.6325</v>
      </c>
      <c r="F25" s="92">
        <v>254611.86002999998</v>
      </c>
      <c r="G25" s="18">
        <v>1839.774</v>
      </c>
      <c r="H25" s="146"/>
      <c r="I25" s="156">
        <f>G25+H25</f>
        <v>1839.774</v>
      </c>
      <c r="J25" s="16"/>
      <c r="K25" s="16"/>
      <c r="L25" s="17"/>
      <c r="M25" s="18"/>
      <c r="N25" s="17"/>
      <c r="O25" s="107"/>
      <c r="Q25" s="29" t="e">
        <f>#REF!+#REF!+#REF!+#REF!+M25+N25+#REF!+#REF!</f>
        <v>#REF!</v>
      </c>
    </row>
    <row r="26" spans="1:17" s="2" customFormat="1" ht="13.5" thickBot="1">
      <c r="A26" s="26" t="s">
        <v>134</v>
      </c>
      <c r="B26" s="37" t="s">
        <v>31</v>
      </c>
      <c r="C26" s="10" t="s">
        <v>53</v>
      </c>
      <c r="D26" s="47" t="s">
        <v>7</v>
      </c>
      <c r="E26" s="23">
        <v>268741.7</v>
      </c>
      <c r="F26" s="92">
        <v>2002.3272</v>
      </c>
      <c r="G26" s="18">
        <f>744.5+13401.531</f>
        <v>14146.031</v>
      </c>
      <c r="H26" s="146"/>
      <c r="I26" s="156">
        <f>G26+H26</f>
        <v>14146.031</v>
      </c>
      <c r="J26" s="16">
        <v>12195.57</v>
      </c>
      <c r="K26" s="16"/>
      <c r="L26" s="17">
        <v>240397.77399999998</v>
      </c>
      <c r="M26" s="18"/>
      <c r="N26" s="17"/>
      <c r="O26" s="107" t="s">
        <v>106</v>
      </c>
      <c r="Q26" s="29" t="e">
        <f>#REF!+#REF!+#REF!+#REF!+M26+N26+#REF!+#REF!</f>
        <v>#REF!</v>
      </c>
    </row>
    <row r="27" spans="1:17" s="2" customFormat="1" ht="13.5" thickBot="1">
      <c r="A27" s="120"/>
      <c r="B27" s="180"/>
      <c r="C27" s="180"/>
      <c r="D27" s="121" t="s">
        <v>28</v>
      </c>
      <c r="E27" s="122">
        <f>SUM(E22:E26)</f>
        <v>724252.9824000001</v>
      </c>
      <c r="F27" s="122">
        <f aca="true" t="shared" si="4" ref="F27:N27">SUM(F22:F26)</f>
        <v>374268.04228999995</v>
      </c>
      <c r="G27" s="122">
        <f t="shared" si="4"/>
        <v>62291.596000000005</v>
      </c>
      <c r="H27" s="122">
        <f t="shared" si="4"/>
        <v>0</v>
      </c>
      <c r="I27" s="122">
        <f t="shared" si="4"/>
        <v>62291.596000000005</v>
      </c>
      <c r="J27" s="122">
        <f t="shared" si="4"/>
        <v>12195.57</v>
      </c>
      <c r="K27" s="122">
        <f t="shared" si="4"/>
        <v>0</v>
      </c>
      <c r="L27" s="122">
        <f t="shared" si="4"/>
        <v>240397.77399999998</v>
      </c>
      <c r="M27" s="122">
        <f t="shared" si="4"/>
        <v>35100</v>
      </c>
      <c r="N27" s="122">
        <f t="shared" si="4"/>
        <v>0</v>
      </c>
      <c r="O27" s="179"/>
      <c r="Q27" s="29" t="e">
        <f>#REF!+#REF!+#REF!+#REF!+M27+N27+#REF!+#REF!</f>
        <v>#REF!</v>
      </c>
    </row>
    <row r="28" spans="1:17" s="28" customFormat="1" ht="46.5" customHeight="1">
      <c r="A28" s="25" t="s">
        <v>135</v>
      </c>
      <c r="B28" s="83" t="s">
        <v>175</v>
      </c>
      <c r="C28" s="36" t="s">
        <v>175</v>
      </c>
      <c r="D28" s="55" t="s">
        <v>3</v>
      </c>
      <c r="E28" s="22">
        <v>5042.016806722689</v>
      </c>
      <c r="F28" s="95">
        <v>756.61</v>
      </c>
      <c r="G28" s="15">
        <f>3585.29+700.12</f>
        <v>4285.41</v>
      </c>
      <c r="H28" s="145"/>
      <c r="I28" s="156">
        <f>G28+H28</f>
        <v>4285.41</v>
      </c>
      <c r="J28" s="13"/>
      <c r="K28" s="13"/>
      <c r="L28" s="14"/>
      <c r="M28" s="15"/>
      <c r="N28" s="14"/>
      <c r="O28" s="106"/>
      <c r="Q28" s="30" t="e">
        <f>#REF!+#REF!+#REF!+#REF!+M28+N28+#REF!+#REF!</f>
        <v>#REF!</v>
      </c>
    </row>
    <row r="29" spans="1:17" s="66" customFormat="1" ht="22.5">
      <c r="A29" s="63" t="s">
        <v>136</v>
      </c>
      <c r="B29" s="69" t="s">
        <v>9</v>
      </c>
      <c r="C29" s="46" t="s">
        <v>35</v>
      </c>
      <c r="D29" s="47" t="s">
        <v>36</v>
      </c>
      <c r="E29" s="186">
        <v>42228.1432</v>
      </c>
      <c r="F29" s="93">
        <v>25327.266</v>
      </c>
      <c r="G29" s="64">
        <v>0</v>
      </c>
      <c r="H29" s="146"/>
      <c r="I29" s="156">
        <f aca="true" t="shared" si="5" ref="I29:I36">G29+H29</f>
        <v>0</v>
      </c>
      <c r="J29" s="62"/>
      <c r="K29" s="62"/>
      <c r="L29" s="65"/>
      <c r="M29" s="64">
        <v>16900.88</v>
      </c>
      <c r="N29" s="65"/>
      <c r="O29" s="111"/>
      <c r="Q29" s="67"/>
    </row>
    <row r="30" spans="1:17" s="66" customFormat="1" ht="39" customHeight="1">
      <c r="A30" s="63" t="s">
        <v>137</v>
      </c>
      <c r="B30" s="69" t="s">
        <v>20</v>
      </c>
      <c r="C30" s="46" t="s">
        <v>191</v>
      </c>
      <c r="D30" s="47" t="s">
        <v>5</v>
      </c>
      <c r="E30" s="186">
        <v>40000</v>
      </c>
      <c r="F30" s="93">
        <v>0</v>
      </c>
      <c r="G30" s="64">
        <v>40000</v>
      </c>
      <c r="H30" s="146"/>
      <c r="I30" s="156">
        <f t="shared" si="5"/>
        <v>40000</v>
      </c>
      <c r="J30" s="62"/>
      <c r="K30" s="62" t="s">
        <v>96</v>
      </c>
      <c r="L30" s="65"/>
      <c r="M30" s="64"/>
      <c r="N30" s="65"/>
      <c r="O30" s="111"/>
      <c r="Q30" s="67"/>
    </row>
    <row r="31" spans="1:17" s="42" customFormat="1" ht="12.75">
      <c r="A31" s="63" t="s">
        <v>138</v>
      </c>
      <c r="B31" s="77" t="s">
        <v>20</v>
      </c>
      <c r="C31" s="86" t="s">
        <v>34</v>
      </c>
      <c r="D31" s="70" t="s">
        <v>44</v>
      </c>
      <c r="E31" s="188">
        <f>G31</f>
        <v>603.79</v>
      </c>
      <c r="F31" s="93">
        <v>0</v>
      </c>
      <c r="G31" s="64">
        <v>603.79</v>
      </c>
      <c r="H31" s="146"/>
      <c r="I31" s="156">
        <f t="shared" si="5"/>
        <v>603.79</v>
      </c>
      <c r="J31" s="62"/>
      <c r="K31" s="62"/>
      <c r="L31" s="68"/>
      <c r="M31" s="74"/>
      <c r="N31" s="119"/>
      <c r="O31" s="111"/>
      <c r="Q31" s="43"/>
    </row>
    <row r="32" spans="1:17" s="42" customFormat="1" ht="25.5">
      <c r="A32" s="63" t="s">
        <v>139</v>
      </c>
      <c r="B32" s="77" t="s">
        <v>43</v>
      </c>
      <c r="C32" s="86" t="s">
        <v>43</v>
      </c>
      <c r="D32" s="47" t="s">
        <v>45</v>
      </c>
      <c r="E32" s="188">
        <v>5000</v>
      </c>
      <c r="F32" s="93">
        <v>0</v>
      </c>
      <c r="G32" s="64">
        <v>0</v>
      </c>
      <c r="H32" s="146"/>
      <c r="I32" s="156">
        <f t="shared" si="5"/>
        <v>0</v>
      </c>
      <c r="J32" s="62"/>
      <c r="K32" s="62"/>
      <c r="L32" s="68"/>
      <c r="M32" s="74">
        <v>5000</v>
      </c>
      <c r="N32" s="119"/>
      <c r="O32" s="111"/>
      <c r="Q32" s="43"/>
    </row>
    <row r="33" spans="1:17" s="35" customFormat="1" ht="22.5">
      <c r="A33" s="26" t="s">
        <v>140</v>
      </c>
      <c r="B33" s="76" t="s">
        <v>52</v>
      </c>
      <c r="C33" s="85" t="s">
        <v>52</v>
      </c>
      <c r="D33" s="47" t="s">
        <v>46</v>
      </c>
      <c r="E33" s="189">
        <v>2500</v>
      </c>
      <c r="F33" s="92">
        <v>0</v>
      </c>
      <c r="G33" s="18">
        <v>2500</v>
      </c>
      <c r="H33" s="146"/>
      <c r="I33" s="156">
        <f t="shared" si="5"/>
        <v>2500</v>
      </c>
      <c r="J33" s="16"/>
      <c r="K33" s="16"/>
      <c r="L33" s="40"/>
      <c r="M33" s="75"/>
      <c r="N33" s="118"/>
      <c r="O33" s="112"/>
      <c r="Q33" s="34"/>
    </row>
    <row r="34" spans="1:17" s="42" customFormat="1" ht="22.5">
      <c r="A34" s="26" t="s">
        <v>141</v>
      </c>
      <c r="B34" s="76" t="s">
        <v>2</v>
      </c>
      <c r="C34" s="85" t="s">
        <v>2</v>
      </c>
      <c r="D34" s="70" t="s">
        <v>49</v>
      </c>
      <c r="E34" s="189">
        <v>2420</v>
      </c>
      <c r="F34" s="92">
        <v>0</v>
      </c>
      <c r="G34" s="18">
        <v>2420</v>
      </c>
      <c r="H34" s="146"/>
      <c r="I34" s="156">
        <f t="shared" si="5"/>
        <v>2420</v>
      </c>
      <c r="J34" s="16"/>
      <c r="K34" s="16"/>
      <c r="L34" s="40"/>
      <c r="M34" s="75"/>
      <c r="N34" s="118"/>
      <c r="O34" s="112"/>
      <c r="Q34" s="43"/>
    </row>
    <row r="35" spans="1:17" s="35" customFormat="1" ht="22.5">
      <c r="A35" s="26" t="s">
        <v>142</v>
      </c>
      <c r="B35" s="76" t="s">
        <v>42</v>
      </c>
      <c r="C35" s="85" t="s">
        <v>42</v>
      </c>
      <c r="D35" s="70" t="s">
        <v>55</v>
      </c>
      <c r="E35" s="189">
        <v>1700</v>
      </c>
      <c r="F35" s="92">
        <v>0</v>
      </c>
      <c r="G35" s="18">
        <v>1700</v>
      </c>
      <c r="H35" s="146"/>
      <c r="I35" s="156">
        <f t="shared" si="5"/>
        <v>1700</v>
      </c>
      <c r="J35" s="16"/>
      <c r="K35" s="16"/>
      <c r="L35" s="40"/>
      <c r="M35" s="75"/>
      <c r="N35" s="118"/>
      <c r="O35" s="112"/>
      <c r="Q35" s="34"/>
    </row>
    <row r="36" spans="1:17" s="42" customFormat="1" ht="41.25" customHeight="1" thickBot="1">
      <c r="A36" s="63" t="s">
        <v>143</v>
      </c>
      <c r="B36" s="77" t="s">
        <v>20</v>
      </c>
      <c r="C36" s="86" t="s">
        <v>54</v>
      </c>
      <c r="D36" s="47" t="s">
        <v>56</v>
      </c>
      <c r="E36" s="188">
        <v>20000</v>
      </c>
      <c r="F36" s="93">
        <v>0</v>
      </c>
      <c r="G36" s="64">
        <v>1000</v>
      </c>
      <c r="H36" s="146"/>
      <c r="I36" s="156">
        <f t="shared" si="5"/>
        <v>1000</v>
      </c>
      <c r="J36" s="62"/>
      <c r="K36" s="62"/>
      <c r="L36" s="68"/>
      <c r="M36" s="74">
        <v>19000</v>
      </c>
      <c r="N36" s="119"/>
      <c r="O36" s="113"/>
      <c r="Q36" s="43"/>
    </row>
    <row r="37" spans="1:17" s="2" customFormat="1" ht="13.5" thickBot="1">
      <c r="A37" s="123"/>
      <c r="B37" s="180"/>
      <c r="C37" s="180"/>
      <c r="D37" s="121" t="s">
        <v>15</v>
      </c>
      <c r="E37" s="122">
        <f>SUM(E28:E36)</f>
        <v>119493.95000672269</v>
      </c>
      <c r="F37" s="122">
        <f aca="true" t="shared" si="6" ref="F37:N37">SUM(F28:F36)</f>
        <v>26083.876</v>
      </c>
      <c r="G37" s="122">
        <f t="shared" si="6"/>
        <v>52509.200000000004</v>
      </c>
      <c r="H37" s="122">
        <f t="shared" si="6"/>
        <v>0</v>
      </c>
      <c r="I37" s="122">
        <f t="shared" si="6"/>
        <v>52509.200000000004</v>
      </c>
      <c r="J37" s="122">
        <f t="shared" si="6"/>
        <v>0</v>
      </c>
      <c r="K37" s="122">
        <f t="shared" si="6"/>
        <v>0</v>
      </c>
      <c r="L37" s="122">
        <f t="shared" si="6"/>
        <v>0</v>
      </c>
      <c r="M37" s="122">
        <f t="shared" si="6"/>
        <v>40900.880000000005</v>
      </c>
      <c r="N37" s="122">
        <f t="shared" si="6"/>
        <v>0</v>
      </c>
      <c r="O37" s="179"/>
      <c r="Q37" s="29" t="e">
        <f>#REF!+#REF!+#REF!+#REF!+M37+N37+#REF!+#REF!</f>
        <v>#REF!</v>
      </c>
    </row>
    <row r="38" spans="1:17" s="2" customFormat="1" ht="33.75">
      <c r="A38" s="25" t="s">
        <v>144</v>
      </c>
      <c r="B38" s="83" t="s">
        <v>14</v>
      </c>
      <c r="C38" s="36" t="s">
        <v>14</v>
      </c>
      <c r="D38" s="55" t="s">
        <v>59</v>
      </c>
      <c r="E38" s="22">
        <f>F38+G38</f>
        <v>398.716</v>
      </c>
      <c r="F38" s="95">
        <v>328.667</v>
      </c>
      <c r="G38" s="101">
        <v>70.049</v>
      </c>
      <c r="H38" s="149"/>
      <c r="I38" s="158">
        <f>G38+H38</f>
        <v>70.049</v>
      </c>
      <c r="J38" s="13"/>
      <c r="K38" s="13"/>
      <c r="L38" s="14"/>
      <c r="M38" s="15"/>
      <c r="N38" s="14"/>
      <c r="O38" s="106"/>
      <c r="Q38" s="29"/>
    </row>
    <row r="39" spans="1:17" s="2" customFormat="1" ht="12.75">
      <c r="A39" s="63" t="s">
        <v>145</v>
      </c>
      <c r="B39" s="69" t="s">
        <v>60</v>
      </c>
      <c r="C39" s="46" t="s">
        <v>60</v>
      </c>
      <c r="D39" s="47" t="s">
        <v>61</v>
      </c>
      <c r="E39" s="186">
        <v>18000</v>
      </c>
      <c r="F39" s="93">
        <v>0</v>
      </c>
      <c r="G39" s="102">
        <v>0</v>
      </c>
      <c r="H39" s="150"/>
      <c r="I39" s="158">
        <f aca="true" t="shared" si="7" ref="I39:I46">G39+H39</f>
        <v>0</v>
      </c>
      <c r="J39" s="62"/>
      <c r="K39" s="62"/>
      <c r="L39" s="65"/>
      <c r="M39" s="64">
        <v>18000</v>
      </c>
      <c r="N39" s="65"/>
      <c r="O39" s="108"/>
      <c r="Q39" s="29"/>
    </row>
    <row r="40" spans="1:17" s="50" customFormat="1" ht="22.5">
      <c r="A40" s="63" t="s">
        <v>146</v>
      </c>
      <c r="B40" s="69" t="s">
        <v>20</v>
      </c>
      <c r="C40" s="46" t="s">
        <v>98</v>
      </c>
      <c r="D40" s="70" t="s">
        <v>91</v>
      </c>
      <c r="E40" s="186">
        <f>F40+G40</f>
        <v>21758.108</v>
      </c>
      <c r="F40" s="93">
        <v>10719.668</v>
      </c>
      <c r="G40" s="102">
        <f>1038.44+10000</f>
        <v>11038.44</v>
      </c>
      <c r="H40" s="150"/>
      <c r="I40" s="158">
        <f t="shared" si="7"/>
        <v>11038.44</v>
      </c>
      <c r="J40" s="62"/>
      <c r="K40" s="62"/>
      <c r="L40" s="65"/>
      <c r="M40" s="64"/>
      <c r="N40" s="65"/>
      <c r="O40" s="108"/>
      <c r="Q40" s="51"/>
    </row>
    <row r="41" spans="1:17" s="50" customFormat="1" ht="22.5">
      <c r="A41" s="63" t="s">
        <v>147</v>
      </c>
      <c r="B41" s="69" t="s">
        <v>20</v>
      </c>
      <c r="C41" s="46" t="s">
        <v>83</v>
      </c>
      <c r="D41" s="47" t="s">
        <v>84</v>
      </c>
      <c r="E41" s="186">
        <v>10000</v>
      </c>
      <c r="F41" s="93">
        <v>0</v>
      </c>
      <c r="G41" s="102">
        <v>0</v>
      </c>
      <c r="H41" s="150"/>
      <c r="I41" s="158">
        <f t="shared" si="7"/>
        <v>0</v>
      </c>
      <c r="J41" s="62"/>
      <c r="K41" s="62"/>
      <c r="L41" s="65"/>
      <c r="M41" s="64">
        <v>10000</v>
      </c>
      <c r="N41" s="65"/>
      <c r="O41" s="108"/>
      <c r="Q41" s="51"/>
    </row>
    <row r="42" spans="1:17" s="50" customFormat="1" ht="12.75">
      <c r="A42" s="63" t="s">
        <v>148</v>
      </c>
      <c r="B42" s="69" t="s">
        <v>20</v>
      </c>
      <c r="C42" s="46" t="s">
        <v>20</v>
      </c>
      <c r="D42" s="47" t="s">
        <v>85</v>
      </c>
      <c r="E42" s="186">
        <v>2711</v>
      </c>
      <c r="F42" s="93">
        <v>0</v>
      </c>
      <c r="G42" s="102">
        <v>2711</v>
      </c>
      <c r="H42" s="150"/>
      <c r="I42" s="158">
        <f t="shared" si="7"/>
        <v>2711</v>
      </c>
      <c r="J42" s="62"/>
      <c r="K42" s="62"/>
      <c r="L42" s="65"/>
      <c r="M42" s="64"/>
      <c r="N42" s="65"/>
      <c r="O42" s="108"/>
      <c r="Q42" s="51"/>
    </row>
    <row r="43" spans="1:17" s="50" customFormat="1" ht="25.5">
      <c r="A43" s="63" t="s">
        <v>149</v>
      </c>
      <c r="B43" s="69" t="s">
        <v>20</v>
      </c>
      <c r="C43" s="46" t="s">
        <v>87</v>
      </c>
      <c r="D43" s="47" t="s">
        <v>86</v>
      </c>
      <c r="E43" s="186">
        <v>1047.87</v>
      </c>
      <c r="F43" s="93">
        <v>0</v>
      </c>
      <c r="G43" s="102">
        <v>1047.87</v>
      </c>
      <c r="H43" s="150"/>
      <c r="I43" s="158">
        <f t="shared" si="7"/>
        <v>1047.87</v>
      </c>
      <c r="J43" s="62"/>
      <c r="K43" s="62"/>
      <c r="L43" s="65"/>
      <c r="M43" s="64"/>
      <c r="N43" s="65"/>
      <c r="O43" s="108"/>
      <c r="Q43" s="51"/>
    </row>
    <row r="44" spans="1:17" s="50" customFormat="1" ht="22.5">
      <c r="A44" s="63" t="s">
        <v>150</v>
      </c>
      <c r="B44" s="69" t="s">
        <v>20</v>
      </c>
      <c r="C44" s="46" t="s">
        <v>87</v>
      </c>
      <c r="D44" s="47" t="s">
        <v>88</v>
      </c>
      <c r="E44" s="186">
        <v>1517</v>
      </c>
      <c r="F44" s="93">
        <v>0</v>
      </c>
      <c r="G44" s="102">
        <v>1517</v>
      </c>
      <c r="H44" s="150"/>
      <c r="I44" s="158">
        <f t="shared" si="7"/>
        <v>1517</v>
      </c>
      <c r="J44" s="62"/>
      <c r="K44" s="62"/>
      <c r="L44" s="65"/>
      <c r="M44" s="64"/>
      <c r="N44" s="65"/>
      <c r="O44" s="108"/>
      <c r="Q44" s="51"/>
    </row>
    <row r="45" spans="1:17" s="50" customFormat="1" ht="33.75">
      <c r="A45" s="63" t="s">
        <v>151</v>
      </c>
      <c r="B45" s="69" t="s">
        <v>20</v>
      </c>
      <c r="C45" s="46" t="s">
        <v>14</v>
      </c>
      <c r="D45" s="70" t="s">
        <v>107</v>
      </c>
      <c r="E45" s="186">
        <v>11200</v>
      </c>
      <c r="F45" s="93">
        <v>0</v>
      </c>
      <c r="G45" s="102">
        <v>2000</v>
      </c>
      <c r="H45" s="150"/>
      <c r="I45" s="158">
        <f t="shared" si="7"/>
        <v>2000</v>
      </c>
      <c r="J45" s="62"/>
      <c r="K45" s="62"/>
      <c r="L45" s="65"/>
      <c r="M45" s="64">
        <v>9200</v>
      </c>
      <c r="N45" s="65"/>
      <c r="O45" s="108"/>
      <c r="Q45" s="51"/>
    </row>
    <row r="46" spans="1:17" s="50" customFormat="1" ht="23.25" thickBot="1">
      <c r="A46" s="56" t="s">
        <v>152</v>
      </c>
      <c r="B46" s="81" t="s">
        <v>89</v>
      </c>
      <c r="C46" s="57" t="s">
        <v>89</v>
      </c>
      <c r="D46" s="91" t="s">
        <v>90</v>
      </c>
      <c r="E46" s="187">
        <v>3000</v>
      </c>
      <c r="F46" s="94">
        <v>0</v>
      </c>
      <c r="G46" s="103">
        <v>3000</v>
      </c>
      <c r="H46" s="151"/>
      <c r="I46" s="158">
        <f t="shared" si="7"/>
        <v>3000</v>
      </c>
      <c r="J46" s="59"/>
      <c r="K46" s="59"/>
      <c r="L46" s="61"/>
      <c r="M46" s="58"/>
      <c r="N46" s="61"/>
      <c r="O46" s="109"/>
      <c r="Q46" s="51"/>
    </row>
    <row r="47" spans="1:17" s="2" customFormat="1" ht="13.5" thickBot="1">
      <c r="A47" s="123"/>
      <c r="B47" s="180"/>
      <c r="C47" s="180"/>
      <c r="D47" s="121" t="s">
        <v>16</v>
      </c>
      <c r="E47" s="122">
        <f>SUM(E38:E46)</f>
        <v>69632.694</v>
      </c>
      <c r="F47" s="122">
        <f aca="true" t="shared" si="8" ref="F47:N47">SUM(F38:F46)</f>
        <v>11048.335</v>
      </c>
      <c r="G47" s="122">
        <f t="shared" si="8"/>
        <v>21384.359</v>
      </c>
      <c r="H47" s="122">
        <f t="shared" si="8"/>
        <v>0</v>
      </c>
      <c r="I47" s="122">
        <f t="shared" si="8"/>
        <v>21384.359</v>
      </c>
      <c r="J47" s="122">
        <f t="shared" si="8"/>
        <v>0</v>
      </c>
      <c r="K47" s="122">
        <f t="shared" si="8"/>
        <v>0</v>
      </c>
      <c r="L47" s="122">
        <f t="shared" si="8"/>
        <v>0</v>
      </c>
      <c r="M47" s="122">
        <f t="shared" si="8"/>
        <v>37200</v>
      </c>
      <c r="N47" s="122">
        <f t="shared" si="8"/>
        <v>0</v>
      </c>
      <c r="O47" s="179"/>
      <c r="Q47" s="29" t="e">
        <f>#REF!+#REF!+#REF!+#REF!+M47+N47+#REF!+#REF!</f>
        <v>#REF!</v>
      </c>
    </row>
    <row r="48" spans="1:17" s="2" customFormat="1" ht="25.5">
      <c r="A48" s="25" t="s">
        <v>153</v>
      </c>
      <c r="B48" s="83" t="s">
        <v>4</v>
      </c>
      <c r="C48" s="36" t="s">
        <v>4</v>
      </c>
      <c r="D48" s="55" t="s">
        <v>6</v>
      </c>
      <c r="E48" s="22">
        <f>492000+120000</f>
        <v>612000</v>
      </c>
      <c r="F48" s="95">
        <v>119275.07000000002</v>
      </c>
      <c r="G48" s="15">
        <v>54589</v>
      </c>
      <c r="H48" s="145"/>
      <c r="I48" s="156">
        <f>G48+H48</f>
        <v>54589</v>
      </c>
      <c r="J48" s="13"/>
      <c r="K48" s="13"/>
      <c r="L48" s="14">
        <v>120000</v>
      </c>
      <c r="M48" s="15">
        <f>E48-F48-G48-L48-N48</f>
        <v>105710.62</v>
      </c>
      <c r="N48" s="14">
        <v>212425.31</v>
      </c>
      <c r="O48" s="106" t="s">
        <v>99</v>
      </c>
      <c r="P48" s="11"/>
      <c r="Q48" s="29" t="e">
        <f>#REF!+#REF!+#REF!+#REF!+M48+N48+#REF!+#REF!</f>
        <v>#REF!</v>
      </c>
    </row>
    <row r="49" spans="1:17" s="31" customFormat="1" ht="25.5">
      <c r="A49" s="26" t="s">
        <v>154</v>
      </c>
      <c r="B49" s="37" t="s">
        <v>26</v>
      </c>
      <c r="C49" s="10" t="s">
        <v>26</v>
      </c>
      <c r="D49" s="70" t="s">
        <v>10</v>
      </c>
      <c r="E49" s="23">
        <v>233731</v>
      </c>
      <c r="F49" s="92">
        <v>113117.76906</v>
      </c>
      <c r="G49" s="18">
        <f>11014.231+73962</f>
        <v>84976.231</v>
      </c>
      <c r="H49" s="146"/>
      <c r="I49" s="156">
        <f aca="true" t="shared" si="9" ref="I49:I59">G49+H49</f>
        <v>84976.231</v>
      </c>
      <c r="J49" s="16"/>
      <c r="K49" s="16"/>
      <c r="L49" s="17"/>
      <c r="M49" s="18">
        <v>35637</v>
      </c>
      <c r="N49" s="17"/>
      <c r="O49" s="114"/>
      <c r="P49" s="33"/>
      <c r="Q49" s="32"/>
    </row>
    <row r="50" spans="1:17" s="31" customFormat="1" ht="12.75">
      <c r="A50" s="26" t="s">
        <v>155</v>
      </c>
      <c r="B50" s="37" t="s">
        <v>62</v>
      </c>
      <c r="C50" s="10" t="s">
        <v>62</v>
      </c>
      <c r="D50" s="70" t="s">
        <v>50</v>
      </c>
      <c r="E50" s="190">
        <v>82941</v>
      </c>
      <c r="F50" s="92">
        <v>0</v>
      </c>
      <c r="G50" s="18">
        <v>82941</v>
      </c>
      <c r="H50" s="146"/>
      <c r="I50" s="156">
        <f t="shared" si="9"/>
        <v>82941</v>
      </c>
      <c r="J50" s="16"/>
      <c r="K50" s="16"/>
      <c r="L50" s="17"/>
      <c r="M50" s="18"/>
      <c r="N50" s="17"/>
      <c r="O50" s="114"/>
      <c r="P50" s="33"/>
      <c r="Q50" s="32"/>
    </row>
    <row r="51" spans="1:17" s="31" customFormat="1" ht="12.75">
      <c r="A51" s="26" t="s">
        <v>156</v>
      </c>
      <c r="B51" s="37" t="s">
        <v>20</v>
      </c>
      <c r="C51" s="10" t="s">
        <v>63</v>
      </c>
      <c r="D51" s="70" t="s">
        <v>81</v>
      </c>
      <c r="E51" s="190">
        <v>1992.71</v>
      </c>
      <c r="F51" s="92">
        <v>0</v>
      </c>
      <c r="G51" s="18">
        <v>1992.71</v>
      </c>
      <c r="H51" s="146"/>
      <c r="I51" s="156">
        <f t="shared" si="9"/>
        <v>1992.71</v>
      </c>
      <c r="J51" s="16"/>
      <c r="K51" s="16"/>
      <c r="L51" s="17"/>
      <c r="M51" s="18"/>
      <c r="N51" s="17"/>
      <c r="O51" s="114"/>
      <c r="P51" s="44"/>
      <c r="Q51" s="32"/>
    </row>
    <row r="52" spans="1:17" s="31" customFormat="1" ht="12.75">
      <c r="A52" s="26" t="s">
        <v>157</v>
      </c>
      <c r="B52" s="37" t="s">
        <v>20</v>
      </c>
      <c r="C52" s="10" t="s">
        <v>63</v>
      </c>
      <c r="D52" s="70" t="s">
        <v>82</v>
      </c>
      <c r="E52" s="190">
        <v>1868.7</v>
      </c>
      <c r="F52" s="92">
        <v>0</v>
      </c>
      <c r="G52" s="18">
        <v>1868.7</v>
      </c>
      <c r="H52" s="146"/>
      <c r="I52" s="156">
        <f t="shared" si="9"/>
        <v>1868.7</v>
      </c>
      <c r="J52" s="16"/>
      <c r="K52" s="16"/>
      <c r="L52" s="17"/>
      <c r="M52" s="18"/>
      <c r="N52" s="17"/>
      <c r="O52" s="114"/>
      <c r="P52" s="44"/>
      <c r="Q52" s="32"/>
    </row>
    <row r="53" spans="1:17" s="31" customFormat="1" ht="22.5">
      <c r="A53" s="26" t="s">
        <v>158</v>
      </c>
      <c r="B53" s="37" t="s">
        <v>4</v>
      </c>
      <c r="C53" s="10" t="s">
        <v>4</v>
      </c>
      <c r="D53" s="70" t="s">
        <v>57</v>
      </c>
      <c r="E53" s="190">
        <v>5700</v>
      </c>
      <c r="F53" s="92">
        <v>0</v>
      </c>
      <c r="G53" s="18">
        <v>5000</v>
      </c>
      <c r="H53" s="146"/>
      <c r="I53" s="156">
        <f t="shared" si="9"/>
        <v>5000</v>
      </c>
      <c r="J53" s="16"/>
      <c r="K53" s="16"/>
      <c r="L53" s="17">
        <v>700</v>
      </c>
      <c r="M53" s="18"/>
      <c r="N53" s="17"/>
      <c r="O53" s="114" t="s">
        <v>113</v>
      </c>
      <c r="P53" s="44"/>
      <c r="Q53" s="32"/>
    </row>
    <row r="54" spans="1:17" s="31" customFormat="1" ht="22.5">
      <c r="A54" s="26" t="s">
        <v>159</v>
      </c>
      <c r="B54" s="37" t="s">
        <v>26</v>
      </c>
      <c r="C54" s="10" t="s">
        <v>26</v>
      </c>
      <c r="D54" s="47" t="s">
        <v>58</v>
      </c>
      <c r="E54" s="190">
        <v>270000</v>
      </c>
      <c r="F54" s="92">
        <v>0</v>
      </c>
      <c r="G54" s="18">
        <v>0</v>
      </c>
      <c r="H54" s="146"/>
      <c r="I54" s="156">
        <f t="shared" si="9"/>
        <v>0</v>
      </c>
      <c r="J54" s="16"/>
      <c r="K54" s="16"/>
      <c r="L54" s="17"/>
      <c r="M54" s="18">
        <v>270000</v>
      </c>
      <c r="N54" s="17"/>
      <c r="O54" s="114"/>
      <c r="P54" s="44"/>
      <c r="Q54" s="32"/>
    </row>
    <row r="55" spans="1:17" s="31" customFormat="1" ht="22.5">
      <c r="A55" s="26" t="s">
        <v>160</v>
      </c>
      <c r="B55" s="37" t="s">
        <v>4</v>
      </c>
      <c r="C55" s="10" t="s">
        <v>4</v>
      </c>
      <c r="D55" s="70" t="s">
        <v>64</v>
      </c>
      <c r="E55" s="190">
        <v>7200</v>
      </c>
      <c r="F55" s="92">
        <v>0</v>
      </c>
      <c r="G55" s="18">
        <v>5000</v>
      </c>
      <c r="H55" s="146"/>
      <c r="I55" s="156">
        <f t="shared" si="9"/>
        <v>5000</v>
      </c>
      <c r="J55" s="16"/>
      <c r="K55" s="16"/>
      <c r="L55" s="17">
        <v>2200</v>
      </c>
      <c r="M55" s="18"/>
      <c r="N55" s="17"/>
      <c r="O55" s="114" t="s">
        <v>113</v>
      </c>
      <c r="P55" s="44"/>
      <c r="Q55" s="32"/>
    </row>
    <row r="56" spans="1:17" s="31" customFormat="1" ht="25.5" customHeight="1">
      <c r="A56" s="26" t="s">
        <v>161</v>
      </c>
      <c r="B56" s="37" t="s">
        <v>4</v>
      </c>
      <c r="C56" s="10" t="s">
        <v>4</v>
      </c>
      <c r="D56" s="70" t="s">
        <v>108</v>
      </c>
      <c r="E56" s="191">
        <v>30000</v>
      </c>
      <c r="F56" s="93"/>
      <c r="G56" s="64">
        <v>30000</v>
      </c>
      <c r="H56" s="146"/>
      <c r="I56" s="156">
        <f t="shared" si="9"/>
        <v>30000</v>
      </c>
      <c r="J56" s="62"/>
      <c r="K56" s="62"/>
      <c r="L56" s="65"/>
      <c r="M56" s="64"/>
      <c r="N56" s="65"/>
      <c r="O56" s="115"/>
      <c r="P56" s="44"/>
      <c r="Q56" s="32"/>
    </row>
    <row r="57" spans="1:17" s="31" customFormat="1" ht="34.5" customHeight="1">
      <c r="A57" s="26" t="s">
        <v>162</v>
      </c>
      <c r="B57" s="69" t="s">
        <v>25</v>
      </c>
      <c r="C57" s="46" t="s">
        <v>25</v>
      </c>
      <c r="D57" s="70" t="s">
        <v>109</v>
      </c>
      <c r="E57" s="191">
        <v>1937</v>
      </c>
      <c r="F57" s="93"/>
      <c r="G57" s="64">
        <v>1937</v>
      </c>
      <c r="H57" s="146"/>
      <c r="I57" s="156">
        <f t="shared" si="9"/>
        <v>1937</v>
      </c>
      <c r="J57" s="62"/>
      <c r="K57" s="62"/>
      <c r="L57" s="65"/>
      <c r="M57" s="64"/>
      <c r="N57" s="65"/>
      <c r="O57" s="115"/>
      <c r="P57" s="44"/>
      <c r="Q57" s="32"/>
    </row>
    <row r="58" spans="1:17" s="31" customFormat="1" ht="30" customHeight="1">
      <c r="A58" s="26" t="s">
        <v>163</v>
      </c>
      <c r="B58" s="69" t="s">
        <v>25</v>
      </c>
      <c r="C58" s="46" t="s">
        <v>25</v>
      </c>
      <c r="D58" s="70" t="s">
        <v>110</v>
      </c>
      <c r="E58" s="191">
        <v>3412</v>
      </c>
      <c r="F58" s="93"/>
      <c r="G58" s="64">
        <v>3412</v>
      </c>
      <c r="H58" s="146"/>
      <c r="I58" s="156">
        <f t="shared" si="9"/>
        <v>3412</v>
      </c>
      <c r="J58" s="62"/>
      <c r="K58" s="62"/>
      <c r="L58" s="65"/>
      <c r="M58" s="64"/>
      <c r="N58" s="65"/>
      <c r="O58" s="115"/>
      <c r="P58" s="44"/>
      <c r="Q58" s="32"/>
    </row>
    <row r="59" spans="1:17" s="31" customFormat="1" ht="25.5">
      <c r="A59" s="26" t="s">
        <v>164</v>
      </c>
      <c r="B59" s="69" t="s">
        <v>25</v>
      </c>
      <c r="C59" s="46" t="s">
        <v>25</v>
      </c>
      <c r="D59" s="70" t="s">
        <v>111</v>
      </c>
      <c r="E59" s="191">
        <v>27561.31517</v>
      </c>
      <c r="F59" s="93"/>
      <c r="G59" s="64">
        <v>27561.31517</v>
      </c>
      <c r="H59" s="146"/>
      <c r="I59" s="156">
        <f t="shared" si="9"/>
        <v>27561.31517</v>
      </c>
      <c r="J59" s="62"/>
      <c r="K59" s="62"/>
      <c r="L59" s="65"/>
      <c r="M59" s="64"/>
      <c r="N59" s="65"/>
      <c r="O59" s="115"/>
      <c r="P59" s="44"/>
      <c r="Q59" s="32"/>
    </row>
    <row r="60" spans="1:17" s="31" customFormat="1" ht="12.75">
      <c r="A60" s="26" t="s">
        <v>165</v>
      </c>
      <c r="B60" s="81" t="s">
        <v>62</v>
      </c>
      <c r="C60" s="57" t="s">
        <v>62</v>
      </c>
      <c r="D60" s="91" t="s">
        <v>112</v>
      </c>
      <c r="E60" s="199">
        <v>28678.5815</v>
      </c>
      <c r="F60" s="94"/>
      <c r="G60" s="58">
        <v>28678.5815</v>
      </c>
      <c r="H60" s="153"/>
      <c r="I60" s="156">
        <v>28678.5815</v>
      </c>
      <c r="J60" s="59"/>
      <c r="K60" s="59"/>
      <c r="L60" s="61"/>
      <c r="M60" s="58"/>
      <c r="N60" s="61"/>
      <c r="O60" s="200"/>
      <c r="P60" s="44"/>
      <c r="Q60" s="32"/>
    </row>
    <row r="61" spans="1:17" s="2" customFormat="1" ht="23.25" thickBot="1">
      <c r="A61" s="26" t="s">
        <v>192</v>
      </c>
      <c r="B61" s="48" t="s">
        <v>193</v>
      </c>
      <c r="C61" s="12" t="s">
        <v>193</v>
      </c>
      <c r="D61" s="231" t="s">
        <v>194</v>
      </c>
      <c r="E61" s="24">
        <v>1210</v>
      </c>
      <c r="F61" s="97"/>
      <c r="G61" s="105"/>
      <c r="H61" s="239"/>
      <c r="I61" s="156"/>
      <c r="J61" s="49"/>
      <c r="K61" s="19"/>
      <c r="L61" s="20">
        <v>1210</v>
      </c>
      <c r="M61" s="21"/>
      <c r="N61" s="237" t="s">
        <v>96</v>
      </c>
      <c r="O61" s="116" t="s">
        <v>207</v>
      </c>
      <c r="Q61" s="29"/>
    </row>
    <row r="62" spans="1:70" s="5" customFormat="1" ht="14.25" thickBot="1" thickTop="1">
      <c r="A62" s="124"/>
      <c r="B62" s="180"/>
      <c r="C62" s="180"/>
      <c r="D62" s="121" t="s">
        <v>17</v>
      </c>
      <c r="E62" s="122">
        <f>SUM(E48:E61)</f>
        <v>1308232.30667</v>
      </c>
      <c r="F62" s="122">
        <f aca="true" t="shared" si="10" ref="F62:N62">SUM(F48:F61)</f>
        <v>232392.83906000003</v>
      </c>
      <c r="G62" s="122">
        <f t="shared" si="10"/>
        <v>327956.53767</v>
      </c>
      <c r="H62" s="122">
        <f t="shared" si="10"/>
        <v>0</v>
      </c>
      <c r="I62" s="122">
        <f t="shared" si="10"/>
        <v>327956.53767</v>
      </c>
      <c r="J62" s="122">
        <f t="shared" si="10"/>
        <v>0</v>
      </c>
      <c r="K62" s="122">
        <f t="shared" si="10"/>
        <v>0</v>
      </c>
      <c r="L62" s="122">
        <f t="shared" si="10"/>
        <v>124110</v>
      </c>
      <c r="M62" s="122">
        <f t="shared" si="10"/>
        <v>411347.62</v>
      </c>
      <c r="N62" s="122">
        <f t="shared" si="10"/>
        <v>212425.31</v>
      </c>
      <c r="O62" s="179"/>
      <c r="P62" s="9"/>
      <c r="Q62" s="29" t="e">
        <f>#REF!+#REF!+#REF!+#REF!+M62+N62+#REF!+#REF!</f>
        <v>#REF!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9"/>
    </row>
    <row r="63" spans="1:17" s="2" customFormat="1" ht="12.75">
      <c r="A63" s="26" t="s">
        <v>166</v>
      </c>
      <c r="B63" s="37" t="s">
        <v>20</v>
      </c>
      <c r="C63" s="10" t="s">
        <v>20</v>
      </c>
      <c r="D63" s="47" t="s">
        <v>47</v>
      </c>
      <c r="E63" s="23">
        <v>26912.364999999998</v>
      </c>
      <c r="F63" s="92">
        <v>13334.997879999999</v>
      </c>
      <c r="G63" s="18">
        <v>1709.8421200000007</v>
      </c>
      <c r="H63" s="146">
        <v>100</v>
      </c>
      <c r="I63" s="157">
        <v>1809.8421200000007</v>
      </c>
      <c r="J63" s="16"/>
      <c r="K63" s="16"/>
      <c r="L63" s="17">
        <v>11767.525</v>
      </c>
      <c r="M63" s="18"/>
      <c r="N63" s="17"/>
      <c r="O63" s="107"/>
      <c r="Q63" s="29" t="e">
        <f>#REF!+#REF!+#REF!+#REF!+M63+N63+#REF!+#REF!</f>
        <v>#REF!</v>
      </c>
    </row>
    <row r="64" spans="1:17" s="2" customFormat="1" ht="12.75">
      <c r="A64" s="26" t="s">
        <v>167</v>
      </c>
      <c r="B64" s="37" t="s">
        <v>20</v>
      </c>
      <c r="C64" s="10" t="s">
        <v>20</v>
      </c>
      <c r="D64" s="47" t="s">
        <v>27</v>
      </c>
      <c r="E64" s="23">
        <v>42336.13</v>
      </c>
      <c r="F64" s="92">
        <v>39797.13478</v>
      </c>
      <c r="G64" s="18">
        <v>2539</v>
      </c>
      <c r="H64" s="146"/>
      <c r="I64" s="157">
        <f>G64+H64</f>
        <v>2539</v>
      </c>
      <c r="J64" s="16"/>
      <c r="K64" s="16"/>
      <c r="L64" s="17"/>
      <c r="M64" s="18"/>
      <c r="N64" s="17"/>
      <c r="O64" s="107"/>
      <c r="Q64" s="29" t="e">
        <f>#REF!+#REF!+#REF!+#REF!+M64+N64+#REF!+#REF!</f>
        <v>#REF!</v>
      </c>
    </row>
    <row r="65" spans="1:17" s="2" customFormat="1" ht="12.75">
      <c r="A65" s="26" t="s">
        <v>168</v>
      </c>
      <c r="B65" s="37" t="s">
        <v>20</v>
      </c>
      <c r="C65" s="10" t="s">
        <v>20</v>
      </c>
      <c r="D65" s="47" t="s">
        <v>0</v>
      </c>
      <c r="E65" s="23">
        <v>167474.02000000002</v>
      </c>
      <c r="F65" s="92">
        <v>167337.73090000002</v>
      </c>
      <c r="G65" s="18">
        <v>136.29</v>
      </c>
      <c r="H65" s="146"/>
      <c r="I65" s="157">
        <f>G65+H65</f>
        <v>136.29</v>
      </c>
      <c r="J65" s="16"/>
      <c r="K65" s="16"/>
      <c r="L65" s="17"/>
      <c r="M65" s="18"/>
      <c r="N65" s="17"/>
      <c r="O65" s="107"/>
      <c r="Q65" s="29" t="e">
        <f>#REF!+#REF!+#REF!+#REF!+M65+N65+#REF!+#REF!</f>
        <v>#REF!</v>
      </c>
    </row>
    <row r="66" spans="1:17" s="2" customFormat="1" ht="12.75">
      <c r="A66" s="26" t="s">
        <v>169</v>
      </c>
      <c r="B66" s="37" t="s">
        <v>20</v>
      </c>
      <c r="C66" s="10" t="s">
        <v>20</v>
      </c>
      <c r="D66" s="47" t="s">
        <v>48</v>
      </c>
      <c r="E66" s="23">
        <v>42583.75281</v>
      </c>
      <c r="F66" s="92">
        <v>22646.831749999998</v>
      </c>
      <c r="G66" s="18">
        <v>18482.92106</v>
      </c>
      <c r="H66" s="146">
        <v>1000</v>
      </c>
      <c r="I66" s="157">
        <v>19482.92106</v>
      </c>
      <c r="J66" s="16"/>
      <c r="K66" s="16"/>
      <c r="L66" s="17">
        <v>454</v>
      </c>
      <c r="M66" s="18"/>
      <c r="N66" s="17"/>
      <c r="O66" s="107"/>
      <c r="Q66" s="29" t="e">
        <f>#REF!+#REF!+#REF!+#REF!+M66+N66+#REF!+#REF!</f>
        <v>#REF!</v>
      </c>
    </row>
    <row r="67" spans="1:17" s="2" customFormat="1" ht="12.75">
      <c r="A67" s="26" t="s">
        <v>170</v>
      </c>
      <c r="B67" s="37" t="s">
        <v>20</v>
      </c>
      <c r="C67" s="10" t="s">
        <v>20</v>
      </c>
      <c r="D67" s="47" t="s">
        <v>75</v>
      </c>
      <c r="E67" s="23">
        <f>2247.9088-100</f>
        <v>2147.9088</v>
      </c>
      <c r="F67" s="92">
        <v>251.40879999999999</v>
      </c>
      <c r="G67" s="18">
        <v>1996.5</v>
      </c>
      <c r="H67" s="146">
        <v>-100</v>
      </c>
      <c r="I67" s="157">
        <f>G67+H67</f>
        <v>1896.5</v>
      </c>
      <c r="J67" s="16"/>
      <c r="K67" s="16"/>
      <c r="L67" s="17"/>
      <c r="M67" s="18"/>
      <c r="N67" s="17"/>
      <c r="O67" s="107"/>
      <c r="Q67" s="29"/>
    </row>
    <row r="68" spans="1:17" s="2" customFormat="1" ht="12.75">
      <c r="A68" s="26" t="s">
        <v>171</v>
      </c>
      <c r="B68" s="37" t="s">
        <v>20</v>
      </c>
      <c r="C68" s="10" t="s">
        <v>20</v>
      </c>
      <c r="D68" s="70" t="s">
        <v>41</v>
      </c>
      <c r="E68" s="23">
        <v>113162.229</v>
      </c>
      <c r="F68" s="92">
        <v>95094.842</v>
      </c>
      <c r="G68" s="104">
        <v>18067.39</v>
      </c>
      <c r="H68" s="147"/>
      <c r="I68" s="159">
        <f>G68+H68</f>
        <v>18067.39</v>
      </c>
      <c r="J68" s="45"/>
      <c r="K68" s="16"/>
      <c r="L68" s="17"/>
      <c r="M68" s="18"/>
      <c r="N68" s="17"/>
      <c r="O68" s="107"/>
      <c r="Q68" s="29"/>
    </row>
    <row r="69" spans="1:17" s="2" customFormat="1" ht="25.5">
      <c r="A69" s="26" t="s">
        <v>172</v>
      </c>
      <c r="B69" s="37" t="s">
        <v>20</v>
      </c>
      <c r="C69" s="10" t="s">
        <v>20</v>
      </c>
      <c r="D69" s="47" t="s">
        <v>65</v>
      </c>
      <c r="E69" s="23">
        <v>1751.562</v>
      </c>
      <c r="F69" s="92">
        <v>0</v>
      </c>
      <c r="G69" s="104">
        <v>1500</v>
      </c>
      <c r="H69" s="147"/>
      <c r="I69" s="159">
        <f>G69+H69</f>
        <v>1500</v>
      </c>
      <c r="J69" s="45"/>
      <c r="K69" s="16"/>
      <c r="L69" s="17">
        <f>E69-G69</f>
        <v>251.5619999999999</v>
      </c>
      <c r="M69" s="18"/>
      <c r="N69" s="17"/>
      <c r="O69" s="107" t="s">
        <v>114</v>
      </c>
      <c r="Q69" s="29" t="s">
        <v>66</v>
      </c>
    </row>
    <row r="70" spans="1:17" s="2" customFormat="1" ht="12.75">
      <c r="A70" s="26" t="s">
        <v>173</v>
      </c>
      <c r="B70" s="37" t="s">
        <v>20</v>
      </c>
      <c r="C70" s="10" t="s">
        <v>20</v>
      </c>
      <c r="D70" s="47" t="s">
        <v>67</v>
      </c>
      <c r="E70" s="23">
        <v>191912.40442</v>
      </c>
      <c r="F70" s="92">
        <v>2781.696</v>
      </c>
      <c r="G70" s="104">
        <v>3399.264</v>
      </c>
      <c r="H70" s="147"/>
      <c r="I70" s="159">
        <f>G70+H70</f>
        <v>3399.264</v>
      </c>
      <c r="J70" s="45"/>
      <c r="K70" s="16"/>
      <c r="L70" s="17">
        <f>E70-F70-G70</f>
        <v>185731.44442</v>
      </c>
      <c r="M70" s="18"/>
      <c r="N70" s="17"/>
      <c r="O70" s="107" t="s">
        <v>115</v>
      </c>
      <c r="Q70" s="29" t="s">
        <v>68</v>
      </c>
    </row>
    <row r="71" spans="1:17" s="2" customFormat="1" ht="12.75">
      <c r="A71" s="38" t="s">
        <v>174</v>
      </c>
      <c r="B71" s="48" t="s">
        <v>20</v>
      </c>
      <c r="C71" s="12" t="s">
        <v>20</v>
      </c>
      <c r="D71" s="90" t="s">
        <v>101</v>
      </c>
      <c r="E71" s="24">
        <v>174734.4155</v>
      </c>
      <c r="F71" s="97">
        <v>42490.535500000005</v>
      </c>
      <c r="G71" s="105">
        <v>221.43</v>
      </c>
      <c r="H71" s="148"/>
      <c r="I71" s="160">
        <v>221.43</v>
      </c>
      <c r="J71" s="49"/>
      <c r="K71" s="19"/>
      <c r="L71" s="20"/>
      <c r="M71" s="21">
        <v>132022.45</v>
      </c>
      <c r="N71" s="20"/>
      <c r="O71" s="116"/>
      <c r="Q71" s="29" t="s">
        <v>68</v>
      </c>
    </row>
    <row r="72" spans="1:17" s="201" customFormat="1" ht="26.25" thickBot="1">
      <c r="A72" s="26" t="s">
        <v>213</v>
      </c>
      <c r="B72" s="48" t="s">
        <v>20</v>
      </c>
      <c r="C72" s="12" t="s">
        <v>9</v>
      </c>
      <c r="D72" s="231" t="s">
        <v>214</v>
      </c>
      <c r="E72" s="24">
        <v>2700</v>
      </c>
      <c r="F72" s="232"/>
      <c r="G72" s="233">
        <v>0</v>
      </c>
      <c r="H72" s="234">
        <v>2700</v>
      </c>
      <c r="I72" s="160">
        <v>2700</v>
      </c>
      <c r="J72" s="235"/>
      <c r="K72" s="236"/>
      <c r="L72" s="237"/>
      <c r="M72" s="238"/>
      <c r="N72" s="237"/>
      <c r="O72" s="116"/>
      <c r="Q72" s="202"/>
    </row>
    <row r="73" spans="1:17" s="2" customFormat="1" ht="13.5" thickBot="1">
      <c r="A73" s="125"/>
      <c r="B73" s="180"/>
      <c r="C73" s="180"/>
      <c r="D73" s="121" t="s">
        <v>18</v>
      </c>
      <c r="E73" s="122">
        <f>SUM(E63:E72)</f>
        <v>765714.78753</v>
      </c>
      <c r="F73" s="122">
        <f aca="true" t="shared" si="11" ref="F73:N73">SUM(F63:F72)</f>
        <v>383735.17761</v>
      </c>
      <c r="G73" s="122">
        <f t="shared" si="11"/>
        <v>48052.637180000005</v>
      </c>
      <c r="H73" s="122">
        <f t="shared" si="11"/>
        <v>3700</v>
      </c>
      <c r="I73" s="122">
        <f t="shared" si="11"/>
        <v>51752.637180000005</v>
      </c>
      <c r="J73" s="122">
        <f t="shared" si="11"/>
        <v>0</v>
      </c>
      <c r="K73" s="122">
        <f t="shared" si="11"/>
        <v>0</v>
      </c>
      <c r="L73" s="122">
        <f t="shared" si="11"/>
        <v>198204.53142</v>
      </c>
      <c r="M73" s="122">
        <f t="shared" si="11"/>
        <v>132022.45</v>
      </c>
      <c r="N73" s="122">
        <f t="shared" si="11"/>
        <v>0</v>
      </c>
      <c r="O73" s="179"/>
      <c r="Q73" s="29" t="e">
        <f>#REF!+#REF!+#REF!+#REF!+M73+N73+#REF!+#REF!</f>
        <v>#REF!</v>
      </c>
    </row>
    <row r="74" spans="1:17" s="2" customFormat="1" ht="27.75" customHeight="1">
      <c r="A74" s="26" t="s">
        <v>195</v>
      </c>
      <c r="B74" s="37" t="s">
        <v>20</v>
      </c>
      <c r="C74" s="10" t="s">
        <v>196</v>
      </c>
      <c r="D74" s="229" t="s">
        <v>197</v>
      </c>
      <c r="E74" s="23">
        <v>1579.684</v>
      </c>
      <c r="F74" s="92"/>
      <c r="G74" s="104"/>
      <c r="H74" s="230"/>
      <c r="I74" s="159"/>
      <c r="J74" s="45"/>
      <c r="K74" s="16"/>
      <c r="L74" s="17">
        <v>1579.684</v>
      </c>
      <c r="M74" s="18"/>
      <c r="N74" s="17"/>
      <c r="O74" s="107"/>
      <c r="Q74" s="29"/>
    </row>
    <row r="75" spans="1:17" s="2" customFormat="1" ht="12.75">
      <c r="A75" s="26" t="s">
        <v>198</v>
      </c>
      <c r="B75" s="37" t="s">
        <v>209</v>
      </c>
      <c r="C75" s="10" t="s">
        <v>199</v>
      </c>
      <c r="D75" s="229" t="s">
        <v>204</v>
      </c>
      <c r="E75" s="23">
        <v>6970.81</v>
      </c>
      <c r="F75" s="92"/>
      <c r="G75" s="104">
        <v>0</v>
      </c>
      <c r="H75" s="230">
        <v>6970.81</v>
      </c>
      <c r="I75" s="159">
        <f>G75+H75</f>
        <v>6970.81</v>
      </c>
      <c r="J75" s="45"/>
      <c r="K75" s="16"/>
      <c r="L75" s="17"/>
      <c r="M75" s="18"/>
      <c r="N75" s="17"/>
      <c r="O75" s="107"/>
      <c r="Q75" s="29"/>
    </row>
    <row r="76" spans="1:17" s="2" customFormat="1" ht="22.5">
      <c r="A76" s="26" t="s">
        <v>202</v>
      </c>
      <c r="B76" s="37" t="s">
        <v>210</v>
      </c>
      <c r="C76" s="10" t="s">
        <v>200</v>
      </c>
      <c r="D76" s="229" t="s">
        <v>205</v>
      </c>
      <c r="E76" s="23">
        <v>1523.39</v>
      </c>
      <c r="F76" s="92"/>
      <c r="G76" s="104">
        <v>0</v>
      </c>
      <c r="H76" s="230">
        <v>1523.39</v>
      </c>
      <c r="I76" s="159">
        <f>G76+H76</f>
        <v>1523.39</v>
      </c>
      <c r="J76" s="45"/>
      <c r="K76" s="16"/>
      <c r="L76" s="17"/>
      <c r="M76" s="18"/>
      <c r="N76" s="17"/>
      <c r="O76" s="107"/>
      <c r="Q76" s="29"/>
    </row>
    <row r="77" spans="1:17" s="2" customFormat="1" ht="26.25" thickBot="1">
      <c r="A77" s="26" t="s">
        <v>203</v>
      </c>
      <c r="B77" s="37" t="s">
        <v>210</v>
      </c>
      <c r="C77" s="10" t="s">
        <v>201</v>
      </c>
      <c r="D77" s="229" t="s">
        <v>206</v>
      </c>
      <c r="E77" s="23">
        <v>11521.52</v>
      </c>
      <c r="F77" s="92"/>
      <c r="G77" s="104">
        <v>0</v>
      </c>
      <c r="H77" s="230">
        <v>11521.52</v>
      </c>
      <c r="I77" s="159">
        <f>G77+H77</f>
        <v>11521.52</v>
      </c>
      <c r="J77" s="45"/>
      <c r="K77" s="16"/>
      <c r="L77" s="17"/>
      <c r="M77" s="18"/>
      <c r="N77" s="17"/>
      <c r="O77" s="107"/>
      <c r="Q77" s="29"/>
    </row>
    <row r="78" spans="1:17" s="2" customFormat="1" ht="13.5" thickBot="1">
      <c r="A78" s="125"/>
      <c r="B78" s="180"/>
      <c r="C78" s="180"/>
      <c r="D78" s="121"/>
      <c r="E78" s="122">
        <f>SUM(E74:E77)</f>
        <v>21595.404000000002</v>
      </c>
      <c r="F78" s="122">
        <f aca="true" t="shared" si="12" ref="F78:N78">SUM(F74:F77)</f>
        <v>0</v>
      </c>
      <c r="G78" s="122">
        <f t="shared" si="12"/>
        <v>0</v>
      </c>
      <c r="H78" s="122">
        <f t="shared" si="12"/>
        <v>20015.72</v>
      </c>
      <c r="I78" s="122">
        <f t="shared" si="12"/>
        <v>20015.72</v>
      </c>
      <c r="J78" s="122">
        <f t="shared" si="12"/>
        <v>0</v>
      </c>
      <c r="K78" s="122">
        <f t="shared" si="12"/>
        <v>0</v>
      </c>
      <c r="L78" s="122">
        <f t="shared" si="12"/>
        <v>1579.684</v>
      </c>
      <c r="M78" s="122">
        <f t="shared" si="12"/>
        <v>0</v>
      </c>
      <c r="N78" s="122">
        <f t="shared" si="12"/>
        <v>0</v>
      </c>
      <c r="O78" s="179"/>
      <c r="Q78" s="29"/>
    </row>
    <row r="79" spans="1:17" s="2" customFormat="1" ht="13.5" thickBot="1">
      <c r="A79" s="181"/>
      <c r="B79" s="182"/>
      <c r="C79" s="182"/>
      <c r="D79" s="183" t="s">
        <v>19</v>
      </c>
      <c r="E79" s="184">
        <f>SUM(E73,E62,E47,E37,E27,E21,E12,E78,E5)</f>
        <v>3070808.322606723</v>
      </c>
      <c r="F79" s="184">
        <f aca="true" t="shared" si="13" ref="F79:N79">SUM(F73,F62,F47,F37,F27,F21,F12,F78,F5)</f>
        <v>1058306.61776</v>
      </c>
      <c r="G79" s="184">
        <f t="shared" si="13"/>
        <v>531252.18385</v>
      </c>
      <c r="H79" s="184">
        <f t="shared" si="13"/>
        <v>26065.72</v>
      </c>
      <c r="I79" s="184">
        <f t="shared" si="13"/>
        <v>557317.90385</v>
      </c>
      <c r="J79" s="184">
        <f t="shared" si="13"/>
        <v>12195.57</v>
      </c>
      <c r="K79" s="184">
        <f t="shared" si="13"/>
        <v>0</v>
      </c>
      <c r="L79" s="184">
        <f t="shared" si="13"/>
        <v>564291.98942</v>
      </c>
      <c r="M79" s="184">
        <f t="shared" si="13"/>
        <v>666270.9500000001</v>
      </c>
      <c r="N79" s="184">
        <f t="shared" si="13"/>
        <v>212425.31</v>
      </c>
      <c r="O79" s="185"/>
      <c r="Q79" s="29"/>
    </row>
    <row r="80" ht="16.5" thickTop="1"/>
    <row r="81" ht="16.5" customHeight="1">
      <c r="A81" s="197" t="s">
        <v>184</v>
      </c>
    </row>
    <row r="82" spans="1:2" ht="16.5" customHeight="1">
      <c r="A82" s="206" t="s">
        <v>185</v>
      </c>
      <c r="B82" s="198" t="s">
        <v>188</v>
      </c>
    </row>
    <row r="83" spans="1:2" ht="16.5" customHeight="1">
      <c r="A83" s="204" t="s">
        <v>186</v>
      </c>
      <c r="B83" s="198" t="s">
        <v>189</v>
      </c>
    </row>
    <row r="84" spans="1:6" ht="16.5" customHeight="1" thickBot="1">
      <c r="A84" s="203" t="s">
        <v>187</v>
      </c>
      <c r="B84" s="198" t="s">
        <v>190</v>
      </c>
      <c r="F84" s="53"/>
    </row>
    <row r="85" spans="1:9" ht="18.75" customHeight="1" thickBot="1">
      <c r="A85" s="204"/>
      <c r="D85" s="175" t="s">
        <v>92</v>
      </c>
      <c r="E85" s="134"/>
      <c r="F85" s="134"/>
      <c r="G85" s="130"/>
      <c r="H85" s="130"/>
      <c r="I85" s="129" t="s">
        <v>74</v>
      </c>
    </row>
    <row r="86" spans="1:9" ht="15">
      <c r="A86" s="205"/>
      <c r="D86" s="140" t="s">
        <v>180</v>
      </c>
      <c r="E86" s="141"/>
      <c r="F86" s="141"/>
      <c r="G86" s="141"/>
      <c r="H86" s="141"/>
      <c r="I86" s="163">
        <f>350000</f>
        <v>350000</v>
      </c>
    </row>
    <row r="87" spans="1:9" ht="15">
      <c r="A87" s="203"/>
      <c r="D87" s="176" t="s">
        <v>181</v>
      </c>
      <c r="E87" s="177"/>
      <c r="F87" s="177"/>
      <c r="G87" s="177"/>
      <c r="H87" s="177"/>
      <c r="I87" s="178">
        <v>93900</v>
      </c>
    </row>
    <row r="88" spans="1:9" ht="15" customHeight="1">
      <c r="A88" s="71"/>
      <c r="D88" s="173" t="s">
        <v>182</v>
      </c>
      <c r="E88" s="135"/>
      <c r="F88" s="135"/>
      <c r="G88" s="162"/>
      <c r="H88" s="162"/>
      <c r="I88" s="164">
        <v>116733.833</v>
      </c>
    </row>
    <row r="89" spans="1:9" ht="15.75" customHeight="1" thickBot="1">
      <c r="A89" s="72"/>
      <c r="D89" s="136" t="s">
        <v>183</v>
      </c>
      <c r="E89" s="137"/>
      <c r="F89" s="137"/>
      <c r="G89" s="137"/>
      <c r="H89" s="137"/>
      <c r="I89" s="165">
        <v>12195.57</v>
      </c>
    </row>
    <row r="90" spans="4:10" ht="16.5" customHeight="1" thickBot="1">
      <c r="D90" s="174" t="s">
        <v>73</v>
      </c>
      <c r="E90" s="134"/>
      <c r="F90" s="134"/>
      <c r="G90" s="166"/>
      <c r="H90" s="166"/>
      <c r="I90" s="168">
        <f>SUM(I86:I89)</f>
        <v>572829.4029999999</v>
      </c>
      <c r="J90" s="155"/>
    </row>
    <row r="91" spans="4:9" ht="16.5" thickBot="1">
      <c r="D91" s="127"/>
      <c r="E91" s="128"/>
      <c r="F91" s="128"/>
      <c r="G91" s="128"/>
      <c r="H91" s="128"/>
      <c r="I91" s="169"/>
    </row>
    <row r="92" spans="4:9" ht="18.75" thickBot="1">
      <c r="D92" s="175" t="s">
        <v>93</v>
      </c>
      <c r="E92" s="134"/>
      <c r="F92" s="134"/>
      <c r="G92" s="142"/>
      <c r="H92" s="142"/>
      <c r="I92" s="167"/>
    </row>
    <row r="93" spans="4:9" ht="15">
      <c r="D93" s="176" t="s">
        <v>94</v>
      </c>
      <c r="E93" s="177"/>
      <c r="F93" s="177"/>
      <c r="G93" s="177"/>
      <c r="H93" s="177"/>
      <c r="I93" s="178">
        <f>I79</f>
        <v>557317.90385</v>
      </c>
    </row>
    <row r="94" spans="4:9" ht="15.75" thickBot="1">
      <c r="D94" s="136" t="s">
        <v>95</v>
      </c>
      <c r="E94" s="137"/>
      <c r="F94" s="137"/>
      <c r="G94" s="137"/>
      <c r="H94" s="144"/>
      <c r="I94" s="170">
        <f>J79</f>
        <v>12195.57</v>
      </c>
    </row>
    <row r="95" spans="4:10" ht="16.5" customHeight="1" thickBot="1">
      <c r="D95" s="174" t="s">
        <v>1</v>
      </c>
      <c r="E95" s="134"/>
      <c r="F95" s="134"/>
      <c r="G95" s="166"/>
      <c r="H95" s="166"/>
      <c r="I95" s="168">
        <f>SUM(I93:I94)</f>
        <v>569513.47385</v>
      </c>
      <c r="J95" s="155"/>
    </row>
    <row r="96" spans="4:9" ht="16.5" thickBot="1">
      <c r="D96" s="138" t="s">
        <v>97</v>
      </c>
      <c r="E96" s="139"/>
      <c r="F96" s="139"/>
      <c r="G96" s="171"/>
      <c r="H96" s="171"/>
      <c r="I96" s="172">
        <f>I90-I95</f>
        <v>3315.9291499999817</v>
      </c>
    </row>
    <row r="97" spans="7:9" ht="15.75">
      <c r="G97" s="126"/>
      <c r="H97" s="126"/>
      <c r="I97" s="161"/>
    </row>
  </sheetData>
  <sheetProtection/>
  <mergeCells count="11">
    <mergeCell ref="O2:O3"/>
    <mergeCell ref="M2:M3"/>
    <mergeCell ref="G2:K2"/>
    <mergeCell ref="D2:D3"/>
    <mergeCell ref="N2:N3"/>
    <mergeCell ref="F2:F3"/>
    <mergeCell ref="L2:L3"/>
    <mergeCell ref="C2:C3"/>
    <mergeCell ref="A2:A3"/>
    <mergeCell ref="E2:E3"/>
    <mergeCell ref="B2:B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72" r:id="rId1"/>
  <headerFooter alignWithMargins="0">
    <oddHeader>&amp;C&amp;22Plán investic Středočeského kraje na rok 2014 - změna č. 2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2014-03-13T13:57:15Z</cp:lastPrinted>
  <dcterms:created xsi:type="dcterms:W3CDTF">2007-11-05T12:53:24Z</dcterms:created>
  <dcterms:modified xsi:type="dcterms:W3CDTF">2014-05-07T11:39:20Z</dcterms:modified>
  <cp:category/>
  <cp:version/>
  <cp:contentType/>
  <cp:contentStatus/>
</cp:coreProperties>
</file>