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/>
  <xr:revisionPtr revIDLastSave="0" documentId="8_{F32A22D5-8C81-479F-89D7-8EAE3229C56D}" xr6:coauthVersionLast="43" xr6:coauthVersionMax="43" xr10:uidLastSave="{00000000-0000-0000-0000-000000000000}"/>
  <bookViews>
    <workbookView xWindow="-120" yWindow="-120" windowWidth="29040" windowHeight="15840" tabRatio="751" xr2:uid="{00000000-000D-0000-FFFF-FFFF00000000}"/>
  </bookViews>
  <sheets>
    <sheet name="AKTUÁLNÍ PI zm. č.4" sheetId="18" r:id="rId1"/>
  </sheets>
  <definedNames>
    <definedName name="_xlnm._FilterDatabase" localSheetId="0" hidden="1">'AKTUÁLNÍ PI zm. č.4'!$A$4:$AB$408</definedName>
    <definedName name="_xlnm.Print_Area" localSheetId="0">'AKTUÁLNÍ PI zm. č.4'!$A$1:$AB$426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51" i="18" l="1"/>
  <c r="M171" i="18"/>
  <c r="M80" i="18"/>
  <c r="M27" i="18"/>
  <c r="O402" i="18" l="1"/>
  <c r="M153" i="18"/>
  <c r="M141" i="18"/>
  <c r="M126" i="18"/>
  <c r="M125" i="18"/>
  <c r="U240" i="18" l="1"/>
  <c r="L51" i="18" l="1"/>
  <c r="M45" i="18"/>
  <c r="H49" i="18"/>
  <c r="O124" i="18"/>
  <c r="J82" i="18"/>
  <c r="J76" i="18"/>
  <c r="Q122" i="18"/>
  <c r="Q121" i="18"/>
  <c r="Q120" i="18"/>
  <c r="Q119" i="18"/>
  <c r="Q118" i="18"/>
  <c r="Q117" i="18"/>
  <c r="Q116" i="18"/>
  <c r="Q115" i="18"/>
  <c r="Q114" i="18"/>
  <c r="Q113" i="18"/>
  <c r="Q112" i="18"/>
  <c r="Q111" i="18"/>
  <c r="Q110" i="18"/>
  <c r="Q109" i="18"/>
  <c r="Q108" i="18"/>
  <c r="Q107" i="18"/>
  <c r="Q106" i="18"/>
  <c r="Q105" i="18"/>
  <c r="Q104" i="18"/>
  <c r="Q103" i="18"/>
  <c r="Q102" i="18"/>
  <c r="Q101" i="18"/>
  <c r="Q100" i="18"/>
  <c r="Q99" i="18"/>
  <c r="U98" i="18"/>
  <c r="Q98" i="18"/>
  <c r="Q97" i="18"/>
  <c r="Q96" i="18"/>
  <c r="Q95" i="18"/>
  <c r="Q94" i="18"/>
  <c r="Q93" i="18"/>
  <c r="Q92" i="18"/>
  <c r="Q91" i="18"/>
  <c r="Q90" i="18"/>
  <c r="Q89" i="18"/>
  <c r="Q88" i="18"/>
  <c r="Q87" i="18"/>
  <c r="Q86" i="18"/>
  <c r="Q85" i="18"/>
  <c r="Q84" i="18"/>
  <c r="Q83" i="18"/>
  <c r="Q82" i="18"/>
  <c r="Q81" i="18"/>
  <c r="Q80" i="18"/>
  <c r="Q79" i="18"/>
  <c r="Q78" i="18"/>
  <c r="Q77" i="18"/>
  <c r="Q76" i="18"/>
  <c r="I76" i="18"/>
  <c r="Q75" i="18"/>
  <c r="H75" i="18"/>
  <c r="Q74" i="18"/>
  <c r="Q73" i="18"/>
  <c r="Q72" i="18"/>
  <c r="Q71" i="18"/>
  <c r="Q70" i="18"/>
  <c r="Q69" i="18"/>
  <c r="Q68" i="18"/>
  <c r="Q67" i="18"/>
  <c r="M67" i="18"/>
  <c r="Q66" i="18"/>
  <c r="Q65" i="18"/>
  <c r="Q64" i="18"/>
  <c r="Q63" i="18"/>
  <c r="Q62" i="18"/>
  <c r="Q61" i="18"/>
  <c r="Q60" i="18"/>
  <c r="Q59" i="18"/>
  <c r="Q58" i="18"/>
  <c r="Q57" i="18"/>
  <c r="Q56" i="18"/>
  <c r="Q55" i="18"/>
  <c r="Q54" i="18"/>
  <c r="Q53" i="18"/>
  <c r="Q52" i="18"/>
  <c r="Q51" i="18"/>
  <c r="Q50" i="18"/>
  <c r="Q49" i="18"/>
  <c r="Q48" i="18"/>
  <c r="Q47" i="18"/>
  <c r="Q46" i="18"/>
  <c r="Q45" i="18"/>
  <c r="Q44" i="18"/>
  <c r="Q43" i="18"/>
  <c r="M43" i="18"/>
  <c r="Q42" i="18"/>
  <c r="Q41" i="18"/>
  <c r="M41" i="18"/>
  <c r="Q40" i="18"/>
  <c r="Q39" i="18"/>
  <c r="N39" i="18" s="1"/>
  <c r="H39" i="18"/>
  <c r="Q38" i="18"/>
  <c r="N38" i="18" s="1"/>
  <c r="H38" i="18"/>
  <c r="N243" i="18" l="1"/>
  <c r="Q284" i="18"/>
  <c r="Q283" i="18"/>
  <c r="Q282" i="18"/>
  <c r="Q281" i="18"/>
  <c r="Q280" i="18"/>
  <c r="Q279" i="18"/>
  <c r="Q278" i="18"/>
  <c r="Q277" i="18"/>
  <c r="Q276" i="18"/>
  <c r="Q275" i="18"/>
  <c r="Q274" i="18"/>
  <c r="Q273" i="18"/>
  <c r="Q272" i="18"/>
  <c r="Q271" i="18"/>
  <c r="Q270" i="18"/>
  <c r="Q269" i="18"/>
  <c r="Q268" i="18"/>
  <c r="Q267" i="18"/>
  <c r="Q266" i="18"/>
  <c r="Q265" i="18"/>
  <c r="Q264" i="18"/>
  <c r="Q263" i="18"/>
  <c r="Q262" i="18"/>
  <c r="Q261" i="18"/>
  <c r="Q260" i="18"/>
  <c r="Q259" i="18"/>
  <c r="U258" i="18"/>
  <c r="Q258" i="18"/>
  <c r="Q257" i="18"/>
  <c r="Q256" i="18"/>
  <c r="Q255" i="18"/>
  <c r="Q254" i="18"/>
  <c r="Q253" i="18"/>
  <c r="Q252" i="18"/>
  <c r="Q251" i="18"/>
  <c r="Q250" i="18"/>
  <c r="Q249" i="18"/>
  <c r="Q248" i="18"/>
  <c r="Q247" i="18"/>
  <c r="Q246" i="18"/>
  <c r="Q245" i="18"/>
  <c r="Q244" i="18"/>
  <c r="Q243" i="18"/>
  <c r="Q242" i="18"/>
  <c r="Q241" i="18"/>
  <c r="Q239" i="18"/>
  <c r="U238" i="18"/>
  <c r="Q238" i="18"/>
  <c r="Q234" i="18" l="1"/>
  <c r="Q230" i="18"/>
  <c r="Q231" i="18"/>
  <c r="Q232" i="18"/>
  <c r="Q233" i="18"/>
  <c r="Q229" i="18"/>
  <c r="Q228" i="18"/>
  <c r="Q399" i="18"/>
  <c r="Q397" i="18"/>
  <c r="Q396" i="18"/>
  <c r="Q395" i="18"/>
  <c r="Q394" i="18"/>
  <c r="Q393" i="18"/>
  <c r="Q392" i="18"/>
  <c r="Q391" i="18"/>
  <c r="Q390" i="18"/>
  <c r="Q389" i="18"/>
  <c r="Q388" i="18"/>
  <c r="Q387" i="18"/>
  <c r="Q386" i="18"/>
  <c r="Q385" i="18"/>
  <c r="Q384" i="18"/>
  <c r="Q383" i="18"/>
  <c r="Q382" i="18"/>
  <c r="Q381" i="18"/>
  <c r="Q380" i="18"/>
  <c r="Q379" i="18"/>
  <c r="Q378" i="18"/>
  <c r="M378" i="18"/>
  <c r="Q377" i="18"/>
  <c r="Q376" i="18"/>
  <c r="Q375" i="18"/>
  <c r="Q374" i="18"/>
  <c r="Q373" i="18"/>
  <c r="Q372" i="18"/>
  <c r="Q371" i="18"/>
  <c r="Q370" i="18"/>
  <c r="Q369" i="18"/>
  <c r="Q368" i="18"/>
  <c r="Q367" i="18"/>
  <c r="Q366" i="18"/>
  <c r="Q365" i="18"/>
  <c r="Q364" i="18"/>
  <c r="Q363" i="18"/>
  <c r="Q362" i="18"/>
  <c r="Q361" i="18"/>
  <c r="Q360" i="18"/>
  <c r="Q359" i="18"/>
  <c r="Q358" i="18"/>
  <c r="Q357" i="18"/>
  <c r="Q356" i="18"/>
  <c r="Q355" i="18"/>
  <c r="Q354" i="18"/>
  <c r="J354" i="18"/>
  <c r="Q353" i="18"/>
  <c r="Q352" i="18"/>
  <c r="Q351" i="18"/>
  <c r="Q350" i="18"/>
  <c r="Q349" i="18"/>
  <c r="Q348" i="18"/>
  <c r="Q347" i="18"/>
  <c r="Q346" i="18"/>
  <c r="Q345" i="18"/>
  <c r="Q344" i="18"/>
  <c r="Q343" i="18"/>
  <c r="Q342" i="18"/>
  <c r="Q341" i="18"/>
  <c r="Q340" i="18"/>
  <c r="Q339" i="18"/>
  <c r="Q338" i="18"/>
  <c r="Q337" i="18"/>
  <c r="Q336" i="18"/>
  <c r="Q335" i="18"/>
  <c r="Q334" i="18"/>
  <c r="Q333" i="18"/>
  <c r="Q332" i="18"/>
  <c r="Q331" i="18"/>
  <c r="Q330" i="18"/>
  <c r="N330" i="18"/>
  <c r="Q315" i="18" l="1"/>
  <c r="Q314" i="18"/>
  <c r="Q313" i="18"/>
  <c r="Q312" i="18"/>
  <c r="Q311" i="18"/>
  <c r="Q310" i="18"/>
  <c r="Q309" i="18"/>
  <c r="Q308" i="18"/>
  <c r="Q307" i="18"/>
  <c r="Q306" i="18"/>
  <c r="Q305" i="18"/>
  <c r="Q304" i="18"/>
  <c r="Q303" i="18"/>
  <c r="Q302" i="18"/>
  <c r="Q301" i="18"/>
  <c r="Q300" i="18"/>
  <c r="N300" i="18"/>
  <c r="Q299" i="18"/>
  <c r="Q298" i="18"/>
  <c r="Q297" i="18"/>
  <c r="Q296" i="18"/>
  <c r="Q295" i="18"/>
  <c r="Q294" i="18"/>
  <c r="Q293" i="18"/>
  <c r="Q292" i="18"/>
  <c r="Q291" i="18"/>
  <c r="N291" i="18"/>
  <c r="O317" i="18"/>
  <c r="Q227" i="18" l="1"/>
  <c r="Q226" i="18"/>
  <c r="Q225" i="18"/>
  <c r="Q224" i="18"/>
  <c r="Q223" i="18"/>
  <c r="Q222" i="18"/>
  <c r="Q221" i="18"/>
  <c r="Q220" i="18"/>
  <c r="Q219" i="18"/>
  <c r="Q218" i="18"/>
  <c r="Q217" i="18"/>
  <c r="Q216" i="18"/>
  <c r="Q215" i="18"/>
  <c r="Q214" i="18"/>
  <c r="Q213" i="18"/>
  <c r="Q212" i="18"/>
  <c r="Q211" i="18"/>
  <c r="Q210" i="18"/>
  <c r="Q209" i="18"/>
  <c r="Q208" i="18"/>
  <c r="Q207" i="18"/>
  <c r="Q206" i="18"/>
  <c r="Q205" i="18"/>
  <c r="Q204" i="18"/>
  <c r="Q203" i="18"/>
  <c r="Q202" i="18"/>
  <c r="Q201" i="18"/>
  <c r="Q200" i="18"/>
  <c r="Q199" i="18"/>
  <c r="Q198" i="18"/>
  <c r="Q197" i="18"/>
  <c r="Q196" i="18"/>
  <c r="Q195" i="18"/>
  <c r="Q194" i="18"/>
  <c r="Q193" i="18"/>
  <c r="Q192" i="18"/>
  <c r="Q191" i="18"/>
  <c r="Q190" i="18"/>
  <c r="Q189" i="18"/>
  <c r="Q188" i="18"/>
  <c r="Q187" i="18"/>
  <c r="Q186" i="18"/>
  <c r="Q185" i="18"/>
  <c r="Q184" i="18"/>
  <c r="Q183" i="18"/>
  <c r="Q182" i="18"/>
  <c r="H182" i="18"/>
  <c r="Q181" i="18"/>
  <c r="Q180" i="18"/>
  <c r="Q179" i="18"/>
  <c r="Q178" i="18"/>
  <c r="Q177" i="18"/>
  <c r="Q176" i="18"/>
  <c r="Q175" i="18"/>
  <c r="Q174" i="18"/>
  <c r="Q173" i="18"/>
  <c r="Q172" i="18"/>
  <c r="Q171" i="18"/>
  <c r="Q170" i="18"/>
  <c r="Q169" i="18"/>
  <c r="Q168" i="18"/>
  <c r="Q167" i="18"/>
  <c r="Q166" i="18"/>
  <c r="Q165" i="18"/>
  <c r="Q164" i="18"/>
  <c r="Q163" i="18"/>
  <c r="Q161" i="18"/>
  <c r="H161" i="18"/>
  <c r="Q160" i="18"/>
  <c r="Q159" i="18"/>
  <c r="Q158" i="18"/>
  <c r="Q157" i="18"/>
  <c r="Q156" i="18"/>
  <c r="Q155" i="18"/>
  <c r="Q154" i="18"/>
  <c r="Q153" i="18"/>
  <c r="Q152" i="18"/>
  <c r="Q151" i="18"/>
  <c r="Q150" i="18"/>
  <c r="Q149" i="18"/>
  <c r="Q148" i="18"/>
  <c r="Q147" i="18"/>
  <c r="Q146" i="18"/>
  <c r="Q145" i="18"/>
  <c r="Q144" i="18"/>
  <c r="Q143" i="18"/>
  <c r="Q142" i="18"/>
  <c r="Q141" i="18"/>
  <c r="Q140" i="18"/>
  <c r="Q139" i="18"/>
  <c r="S138" i="18"/>
  <c r="Q138" i="18"/>
  <c r="Q137" i="18"/>
  <c r="Q136" i="18"/>
  <c r="Q135" i="18"/>
  <c r="Q134" i="18"/>
  <c r="Q133" i="18"/>
  <c r="Q132" i="18"/>
  <c r="Q131" i="18"/>
  <c r="Q130" i="18"/>
  <c r="Q129" i="18"/>
  <c r="H129" i="18"/>
  <c r="Q128" i="18"/>
  <c r="J128" i="18"/>
  <c r="Q127" i="18"/>
  <c r="Q126" i="18"/>
  <c r="H126" i="18"/>
  <c r="Q125" i="18"/>
  <c r="O37" i="18" l="1"/>
  <c r="P37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N24" i="18"/>
  <c r="N37" i="18" s="1"/>
  <c r="Q23" i="18"/>
  <c r="Q22" i="18"/>
  <c r="I22" i="18"/>
  <c r="H22" i="18"/>
  <c r="Q21" i="18"/>
  <c r="H421" i="18" l="1"/>
  <c r="W405" i="18"/>
  <c r="V405" i="18"/>
  <c r="U405" i="18"/>
  <c r="T405" i="18"/>
  <c r="S405" i="18"/>
  <c r="R405" i="18"/>
  <c r="P405" i="18"/>
  <c r="O405" i="18"/>
  <c r="O406" i="18" s="1"/>
  <c r="O407" i="18" s="1"/>
  <c r="N405" i="18"/>
  <c r="M405" i="18"/>
  <c r="L405" i="18"/>
  <c r="K405" i="18"/>
  <c r="J405" i="18"/>
  <c r="I405" i="18"/>
  <c r="H405" i="18"/>
  <c r="Q403" i="18"/>
  <c r="Q405" i="18" s="1"/>
  <c r="W402" i="18"/>
  <c r="V402" i="18"/>
  <c r="U402" i="18"/>
  <c r="T402" i="18"/>
  <c r="S402" i="18"/>
  <c r="R402" i="18"/>
  <c r="P402" i="18"/>
  <c r="N402" i="18"/>
  <c r="L402" i="18"/>
  <c r="K402" i="18"/>
  <c r="J402" i="18"/>
  <c r="I402" i="18"/>
  <c r="H402" i="18"/>
  <c r="M402" i="18"/>
  <c r="W329" i="18"/>
  <c r="V329" i="18"/>
  <c r="U329" i="18"/>
  <c r="T329" i="18"/>
  <c r="S329" i="18"/>
  <c r="R329" i="18"/>
  <c r="P329" i="18"/>
  <c r="N329" i="18"/>
  <c r="M329" i="18"/>
  <c r="L329" i="18"/>
  <c r="K329" i="18"/>
  <c r="J329" i="18"/>
  <c r="I329" i="18"/>
  <c r="H329" i="18"/>
  <c r="Q327" i="18"/>
  <c r="Q326" i="18"/>
  <c r="W325" i="18"/>
  <c r="V325" i="18"/>
  <c r="U325" i="18"/>
  <c r="T325" i="18"/>
  <c r="S325" i="18"/>
  <c r="R325" i="18"/>
  <c r="P325" i="18"/>
  <c r="N325" i="18"/>
  <c r="M325" i="18"/>
  <c r="L325" i="18"/>
  <c r="K325" i="18"/>
  <c r="J325" i="18"/>
  <c r="I325" i="18"/>
  <c r="H325" i="18"/>
  <c r="Q323" i="18"/>
  <c r="W322" i="18"/>
  <c r="V322" i="18"/>
  <c r="U322" i="18"/>
  <c r="T322" i="18"/>
  <c r="S322" i="18"/>
  <c r="R322" i="18"/>
  <c r="P322" i="18"/>
  <c r="N322" i="18"/>
  <c r="M322" i="18"/>
  <c r="L322" i="18"/>
  <c r="K322" i="18"/>
  <c r="J322" i="18"/>
  <c r="I322" i="18"/>
  <c r="H322" i="18"/>
  <c r="Q320" i="18"/>
  <c r="Q319" i="18"/>
  <c r="Q318" i="18"/>
  <c r="W317" i="18"/>
  <c r="V317" i="18"/>
  <c r="U317" i="18"/>
  <c r="T317" i="18"/>
  <c r="S317" i="18"/>
  <c r="R317" i="18"/>
  <c r="P317" i="18"/>
  <c r="M317" i="18"/>
  <c r="L317" i="18"/>
  <c r="K317" i="18"/>
  <c r="J317" i="18"/>
  <c r="I317" i="18"/>
  <c r="H317" i="18"/>
  <c r="W290" i="18"/>
  <c r="T290" i="18"/>
  <c r="S290" i="18"/>
  <c r="R290" i="18"/>
  <c r="P290" i="18"/>
  <c r="M290" i="18"/>
  <c r="L290" i="18"/>
  <c r="K290" i="18"/>
  <c r="J290" i="18"/>
  <c r="I290" i="18"/>
  <c r="H290" i="18"/>
  <c r="V290" i="18"/>
  <c r="N290" i="18"/>
  <c r="W237" i="18"/>
  <c r="V237" i="18"/>
  <c r="U237" i="18"/>
  <c r="T237" i="18"/>
  <c r="R237" i="18"/>
  <c r="P237" i="18"/>
  <c r="K237" i="18"/>
  <c r="J237" i="18"/>
  <c r="I237" i="18"/>
  <c r="L237" i="18"/>
  <c r="N237" i="18"/>
  <c r="W124" i="18"/>
  <c r="V124" i="18"/>
  <c r="T124" i="18"/>
  <c r="S124" i="18"/>
  <c r="R124" i="18"/>
  <c r="P124" i="18"/>
  <c r="K124" i="18"/>
  <c r="J124" i="18"/>
  <c r="H124" i="18"/>
  <c r="M124" i="18"/>
  <c r="W37" i="18"/>
  <c r="V37" i="18"/>
  <c r="U37" i="18"/>
  <c r="T37" i="18"/>
  <c r="S37" i="18"/>
  <c r="R37" i="18"/>
  <c r="M37" i="18"/>
  <c r="K37" i="18"/>
  <c r="J37" i="18"/>
  <c r="I37" i="18"/>
  <c r="H37" i="18"/>
  <c r="L37" i="18"/>
  <c r="W20" i="18"/>
  <c r="V20" i="18"/>
  <c r="U20" i="18"/>
  <c r="T20" i="18"/>
  <c r="S20" i="18"/>
  <c r="R20" i="18"/>
  <c r="P20" i="18"/>
  <c r="N20" i="18"/>
  <c r="M20" i="18"/>
  <c r="L20" i="18"/>
  <c r="K20" i="18"/>
  <c r="J20" i="18"/>
  <c r="I20" i="18"/>
  <c r="Q18" i="18"/>
  <c r="Q17" i="18"/>
  <c r="Q16" i="18"/>
  <c r="Q15" i="18"/>
  <c r="Q14" i="18"/>
  <c r="Q13" i="18"/>
  <c r="Q12" i="18"/>
  <c r="Q11" i="18"/>
  <c r="H11" i="18"/>
  <c r="Q10" i="18"/>
  <c r="Q9" i="18"/>
  <c r="W8" i="18"/>
  <c r="V8" i="18"/>
  <c r="U8" i="18"/>
  <c r="T8" i="18"/>
  <c r="S8" i="18"/>
  <c r="R8" i="18"/>
  <c r="P8" i="18"/>
  <c r="M8" i="18"/>
  <c r="L8" i="18"/>
  <c r="K8" i="18"/>
  <c r="J8" i="18"/>
  <c r="I8" i="18"/>
  <c r="H8" i="18"/>
  <c r="Q6" i="18"/>
  <c r="N6" i="18"/>
  <c r="Q5" i="18"/>
  <c r="N5" i="18"/>
  <c r="M237" i="18" l="1"/>
  <c r="M406" i="18" s="1"/>
  <c r="M407" i="18" s="1"/>
  <c r="U290" i="18"/>
  <c r="N8" i="18"/>
  <c r="U124" i="18"/>
  <c r="N317" i="18"/>
  <c r="Q325" i="18"/>
  <c r="Q8" i="18"/>
  <c r="Q329" i="18"/>
  <c r="P406" i="18"/>
  <c r="P407" i="18" s="1"/>
  <c r="S237" i="18"/>
  <c r="H20" i="18"/>
  <c r="Q20" i="18"/>
  <c r="I124" i="18"/>
  <c r="H237" i="18"/>
  <c r="K406" i="18"/>
  <c r="K407" i="18" s="1"/>
  <c r="R406" i="18"/>
  <c r="V406" i="18"/>
  <c r="V407" i="18" s="1"/>
  <c r="Q37" i="18"/>
  <c r="Q124" i="18"/>
  <c r="T406" i="18"/>
  <c r="T407" i="18" s="1"/>
  <c r="J406" i="18"/>
  <c r="W406" i="18"/>
  <c r="W407" i="18" s="1"/>
  <c r="Q237" i="18"/>
  <c r="Q402" i="18"/>
  <c r="Q290" i="18"/>
  <c r="Q322" i="18"/>
  <c r="Q317" i="18"/>
  <c r="U406" i="18" l="1"/>
  <c r="U407" i="18" s="1"/>
  <c r="H406" i="18"/>
  <c r="H407" i="18" s="1"/>
  <c r="S406" i="18"/>
  <c r="S407" i="18" s="1"/>
  <c r="N124" i="18"/>
  <c r="L124" i="18"/>
  <c r="I406" i="18"/>
  <c r="I407" i="18" s="1"/>
  <c r="H425" i="18"/>
  <c r="R407" i="18"/>
  <c r="Q406" i="18"/>
  <c r="J407" i="18"/>
  <c r="L406" i="18" l="1"/>
  <c r="N406" i="18"/>
  <c r="N407" i="18" s="1"/>
  <c r="H424" i="18"/>
  <c r="H426" i="18" s="1"/>
  <c r="Q407" i="18"/>
  <c r="L407" i="18" l="1"/>
  <c r="Q408" i="18"/>
</calcChain>
</file>

<file path=xl/sharedStrings.xml><?xml version="1.0" encoding="utf-8"?>
<sst xmlns="http://schemas.openxmlformats.org/spreadsheetml/2006/main" count="4371" uniqueCount="1414">
  <si>
    <t>v tis. Kč</t>
  </si>
  <si>
    <t>Poř. č.</t>
  </si>
  <si>
    <t>Číslo akce ADA</t>
  </si>
  <si>
    <t>Realizátor akce (zadavatel)</t>
  </si>
  <si>
    <t>Organizace</t>
  </si>
  <si>
    <t>Název akce</t>
  </si>
  <si>
    <t xml:space="preserve">Celkové náklady </t>
  </si>
  <si>
    <t>Jiné zdroje</t>
  </si>
  <si>
    <t>Předpoklad v roce 2020</t>
  </si>
  <si>
    <t>Poznámka</t>
  </si>
  <si>
    <t xml:space="preserve"> do 31.3.2019</t>
  </si>
  <si>
    <t xml:space="preserve"> do 30.6.2019</t>
  </si>
  <si>
    <t xml:space="preserve"> do 30.9.2019</t>
  </si>
  <si>
    <t xml:space="preserve"> do 31.12.2019</t>
  </si>
  <si>
    <t>Odložené financování na rok 2019</t>
  </si>
  <si>
    <t>1/2019/KHT</t>
  </si>
  <si>
    <t>0003475</t>
  </si>
  <si>
    <t>082-15/2016/RK ze dne 21.4.2016        012-22/2016/ZK ze dne 25.4.2016</t>
  </si>
  <si>
    <t>SK</t>
  </si>
  <si>
    <t xml:space="preserve">Materiální a technické vybavení pracoviště krizového řízení, zajištění komunikačních prostředků a informační podpory pro krizové řízení v kraji </t>
  </si>
  <si>
    <t>PROBÍHÁ VZ</t>
  </si>
  <si>
    <t>2/2019/KHT</t>
  </si>
  <si>
    <t>Projekt výcvikového areálu pro zvládání rizik</t>
  </si>
  <si>
    <t>1/2019/OŘÚ</t>
  </si>
  <si>
    <t>0001911</t>
  </si>
  <si>
    <t>Výměna oken v budově KÚ</t>
  </si>
  <si>
    <t>PŘÍPRAVA VZ</t>
  </si>
  <si>
    <t>2/2019</t>
  </si>
  <si>
    <t>2/2019/OŘÚ</t>
  </si>
  <si>
    <t>0001513</t>
  </si>
  <si>
    <t>Pořízení nových  kopírovacích strojů</t>
  </si>
  <si>
    <t>10/2019</t>
  </si>
  <si>
    <t>3/2019/OŘÚ</t>
  </si>
  <si>
    <t>0003151</t>
  </si>
  <si>
    <t xml:space="preserve">038-19/2015/RK ze dne 1.6.2015                   008-17/2015/ZK ze dne 22.6.2015 </t>
  </si>
  <si>
    <t>Instalace klimatizačních jednotek do vybraných kanceláří ve druhém patře budovy</t>
  </si>
  <si>
    <t>4/2019/OŘÚ</t>
  </si>
  <si>
    <t>0003337</t>
  </si>
  <si>
    <t>Pořízení nového užitkového vozidla</t>
  </si>
  <si>
    <t>5/2019/OŘÚ</t>
  </si>
  <si>
    <t>0003148</t>
  </si>
  <si>
    <t>Rozšíření stávající telefonní ústředny</t>
  </si>
  <si>
    <t>6/2019/OŘÚ</t>
  </si>
  <si>
    <t>Zastřešení světlíku u sálu zastupitelstva SK</t>
  </si>
  <si>
    <t>7/2019/OŘÚ</t>
  </si>
  <si>
    <t>Rekonstrukce vstupu "C"</t>
  </si>
  <si>
    <t>8/2019/OŘÚ</t>
  </si>
  <si>
    <t>Rekonstrukce osvětlení v zasedací místnosti 1015</t>
  </si>
  <si>
    <t>9/2019/OŘÚ</t>
  </si>
  <si>
    <t>Výměna záložního zdroje elektrické energie UPS</t>
  </si>
  <si>
    <t>0001514</t>
  </si>
  <si>
    <t>Investiční software dle konkrétních požadavků odborů</t>
  </si>
  <si>
    <t>REALIZACE</t>
  </si>
  <si>
    <t>0001803</t>
  </si>
  <si>
    <t>Výpočetní technika</t>
  </si>
  <si>
    <t>0002821</t>
  </si>
  <si>
    <t>Software pro Informační systém KÚ</t>
  </si>
  <si>
    <t>0004972</t>
  </si>
  <si>
    <t>Obnova technologických center kraje - Praha a Kladno (TCK)</t>
  </si>
  <si>
    <t>0004971</t>
  </si>
  <si>
    <t>Zvýšení kybernetické bezpečnosti informačního systému KÚ</t>
  </si>
  <si>
    <t>Záložní UPS pro Technologická centra kraje</t>
  </si>
  <si>
    <t>Zakázka může být realizována až po dokončení VZ na obnovu TCK</t>
  </si>
  <si>
    <t>Nákup a obnova výpočetní techniky</t>
  </si>
  <si>
    <t>Zakázka bude realizována průběžně dle potřeb IS KÚ</t>
  </si>
  <si>
    <t>Modernizace počítačové učebny a zasedací místnosti Rady SčK</t>
  </si>
  <si>
    <t>Datové sklady pro příspěvkové organizace</t>
  </si>
  <si>
    <t>Rozšíření hostované spisové služby o modul eIDAS</t>
  </si>
  <si>
    <t xml:space="preserve">Zavedení enterprise architektury do řízení eGovernmentu na úrovni krajského úřadu </t>
  </si>
  <si>
    <t>Požadavek vychází z povinností dle Informační koncepce České republiky ze dne 20. 9. 2018, cíle 5.3. Zavedení principů a postupů „Enterprise architektury“ do řízení eGovernmentu všech úrovní.</t>
  </si>
  <si>
    <t>Přechod IS GINIS na verzi Enterprise</t>
  </si>
  <si>
    <t>Bez přechodu na verzi Enterprise nebude možné realizovat zakázkové úpravy modulů IS GINIS</t>
  </si>
  <si>
    <t>Rozšíření IS GINIS o Mobilní EPK a EPK nad příjmy</t>
  </si>
  <si>
    <t>Rozšíření IS GINIS o Dokumentový konverzní server</t>
  </si>
  <si>
    <t>1/2019/DOP</t>
  </si>
  <si>
    <t>0000120</t>
  </si>
  <si>
    <t>Výkup pozemků (včetně pod stávající sítí)</t>
  </si>
  <si>
    <t>DOP</t>
  </si>
  <si>
    <t>2/2019/DOP</t>
  </si>
  <si>
    <t>0000121</t>
  </si>
  <si>
    <t>Příprava a zabezpečení staveb silnic II. a III. třídy a drážní stavby pro lehká kolejová vozidla-tramvaje</t>
  </si>
  <si>
    <t>3/2019/DOP</t>
  </si>
  <si>
    <t>0003985</t>
  </si>
  <si>
    <t>4/2019/DOP</t>
  </si>
  <si>
    <t>0004300</t>
  </si>
  <si>
    <t>KSÚS</t>
  </si>
  <si>
    <t>III/3377 Kutná Hora - zajištění stability tělesa komunikace v Kremnické ulici  II.etapa</t>
  </si>
  <si>
    <t>5/2019/DOP</t>
  </si>
  <si>
    <t>0003947</t>
  </si>
  <si>
    <t>IDSK</t>
  </si>
  <si>
    <t>IDSK - vybavení IT technika</t>
  </si>
  <si>
    <t>6/2019/DOP</t>
  </si>
  <si>
    <t>0003946</t>
  </si>
  <si>
    <t>IDSK - nákup osobních automobilů</t>
  </si>
  <si>
    <t>9/2019/DOP</t>
  </si>
  <si>
    <t>0004619</t>
  </si>
  <si>
    <t>II/272 Kounice - Bříství, rekonstrukce</t>
  </si>
  <si>
    <t>11/2019/DOP</t>
  </si>
  <si>
    <t>0004621</t>
  </si>
  <si>
    <t>II/104 a III/1052  Jílové u Prahy, rekonstrukce silnice</t>
  </si>
  <si>
    <t>13/2019/DOP</t>
  </si>
  <si>
    <t>II/610 Chudoplesy, dopravně bezpečnostní opatření</t>
  </si>
  <si>
    <t>14/2019/DOP</t>
  </si>
  <si>
    <t>II/105 Všetice, most ev. č. 105-013</t>
  </si>
  <si>
    <t>15/2019/DOP</t>
  </si>
  <si>
    <t>0004009</t>
  </si>
  <si>
    <t>Automatické sčítače cyklistů</t>
  </si>
  <si>
    <t>16/2019/DOP</t>
  </si>
  <si>
    <t>0004213</t>
  </si>
  <si>
    <t>Výkupy pozemků při výstavbě cyklostezek</t>
  </si>
  <si>
    <t>17/2019/DOP</t>
  </si>
  <si>
    <t>045-24/2018/RK ze dne 6.8.2018
041-15/2018/ZK ze dne 27.8.2018</t>
  </si>
  <si>
    <t>III/00712 Knovíz, havarijní oprava mostu ev.č.00712-6</t>
  </si>
  <si>
    <t>18/2019/DOP</t>
  </si>
  <si>
    <t>II/330 Poříčany, úprava křižovatky s III/3308</t>
  </si>
  <si>
    <t>19/2019/DOP</t>
  </si>
  <si>
    <t xml:space="preserve">III/0037 Průhonice, oprava silnice a zvýšení bezpečnosti v ulici Újezdská </t>
  </si>
  <si>
    <t>20/2019/DOP</t>
  </si>
  <si>
    <t>Most ev. č. 1911-4 za Chrástem</t>
  </si>
  <si>
    <t>22/2019/DOP</t>
  </si>
  <si>
    <t>III/10226 Nečín - Bělohrad</t>
  </si>
  <si>
    <t>23/2019/DOP</t>
  </si>
  <si>
    <t>III/00513 Chrášťany - Chýně, havarijní stav silničního tělesa</t>
  </si>
  <si>
    <t>24/2019/DOP</t>
  </si>
  <si>
    <t>III/0069 a III/10138 Pletený Újezd, oprava silnice</t>
  </si>
  <si>
    <t>25/2019/DOP</t>
  </si>
  <si>
    <t>II/101 Říčany, mobilní protihluková stěna</t>
  </si>
  <si>
    <t>26/2019/DOP</t>
  </si>
  <si>
    <t>III/01013 Nepřevázka - most ev.č.01013-1</t>
  </si>
  <si>
    <t>27/2019/DOP</t>
  </si>
  <si>
    <t>II/121 rekonstrukce opěrné zdi v Prčici</t>
  </si>
  <si>
    <t>28/2019/DOP</t>
  </si>
  <si>
    <t>III/33310 Šestajovice, průtah</t>
  </si>
  <si>
    <t>29/2019/DOP</t>
  </si>
  <si>
    <t>III/3297 Plaňany</t>
  </si>
  <si>
    <t>30/2019/DOP</t>
  </si>
  <si>
    <t>II/605 Rudná, zvýšení bezpečnosti</t>
  </si>
  <si>
    <t>31/2019/DOP</t>
  </si>
  <si>
    <t>Zvýšení bezpečnosti chodců na 3 přechodech pro pěší v obcích Libeň a Libeř</t>
  </si>
  <si>
    <t>33/2019/DOP</t>
  </si>
  <si>
    <t>Neratovice-úprava přechodů na komunikacích II/101 a III/0099 zvýšení bezpečnosti chodců</t>
  </si>
  <si>
    <t>34/2019/DOP</t>
  </si>
  <si>
    <t>II/268 x III/2683 Malobratřice, úprava nehodové křižovatky</t>
  </si>
  <si>
    <t>35/2019/DOP</t>
  </si>
  <si>
    <t>Obec Postřižín - rekonstrukce povrchů komunikací včetně chodníků</t>
  </si>
  <si>
    <t>36/2019/DOP</t>
  </si>
  <si>
    <t>Statické zajištění silnice III/6031 v obci Senohraby</t>
  </si>
  <si>
    <t>37/2019/DOP</t>
  </si>
  <si>
    <t>III/32924 Všechlapy</t>
  </si>
  <si>
    <t>38/2019/DOP</t>
  </si>
  <si>
    <t>III/1304 Vlkaneč - hr.kraje</t>
  </si>
  <si>
    <t>39/2019/DOP</t>
  </si>
  <si>
    <t>II/125 Vlašim, Vlasákova ul. (mezi OK a mostem 125-019)</t>
  </si>
  <si>
    <t>44/2019/DOP</t>
  </si>
  <si>
    <t>III/11554 Hluboš - odvodnění</t>
  </si>
  <si>
    <t>45/2019/DOP</t>
  </si>
  <si>
    <t>II/125 Kamberk, svodidla</t>
  </si>
  <si>
    <t>47/2019/DOP</t>
  </si>
  <si>
    <t>III/0075 Dolany - Hostouň</t>
  </si>
  <si>
    <t>48/2019/DOP</t>
  </si>
  <si>
    <t>III/3392 - křiž.II/339 Červené Janovice - Zhoř</t>
  </si>
  <si>
    <t>49/2019/DOP</t>
  </si>
  <si>
    <t>III/39911 Klipec po křižovatku III/32912</t>
  </si>
  <si>
    <t>78/2019/DOP</t>
  </si>
  <si>
    <t>Příprava a zabezpečení staveb cyklostezek</t>
  </si>
  <si>
    <t>79/2019/DOP</t>
  </si>
  <si>
    <t>III/00331 Slavkov, most ev.č. 00331-5</t>
  </si>
  <si>
    <t>80/2019/DOP</t>
  </si>
  <si>
    <t>2427-1 Most přes strouhu před obcí Klíčany</t>
  </si>
  <si>
    <t>81/2019/DOP</t>
  </si>
  <si>
    <t>III/23621 Karlova Ves, most ev.č.23621-1 přes potok Klučná</t>
  </si>
  <si>
    <t>83/2019/DOP</t>
  </si>
  <si>
    <t>III/27612-1, Husí Lhota, most ev.č.27612-1 přes meliorační sběrač</t>
  </si>
  <si>
    <t>84/2019/DOP</t>
  </si>
  <si>
    <t>III/12550 Červené Pečky, most ev.č. 12550-3, havarijní oprava</t>
  </si>
  <si>
    <t>85/2019/DOP</t>
  </si>
  <si>
    <t>III/1182 Zaječov, most ev.č.1182 přes Mourový potok v obci Zaječov</t>
  </si>
  <si>
    <t>87/2019/DOP</t>
  </si>
  <si>
    <t>Mobilní váhy pro kamióny</t>
  </si>
  <si>
    <t>0003388</t>
  </si>
  <si>
    <t>SOŠ a SOU Hořovice</t>
  </si>
  <si>
    <t>Rekonstrukce staré budovy výukového centra Tlustice 2.etapa</t>
  </si>
  <si>
    <t>0003389</t>
  </si>
  <si>
    <t>SOŠ a SOU řemesel Kutná Hora</t>
  </si>
  <si>
    <t>Rekonstrukce dílen SOŠ a SOU řemesel (stavební práce, strojní vybavení, software)</t>
  </si>
  <si>
    <t>0003709</t>
  </si>
  <si>
    <t>Gymnázium Říčany, Komenského 1280</t>
  </si>
  <si>
    <t>Výstavba nové tělocvičny u Gymnázia Říčany</t>
  </si>
  <si>
    <t>0003676</t>
  </si>
  <si>
    <t xml:space="preserve">016-06/2017/RK ze dne 16.2.2017 022-04/2017/ZK ze dne 7.3.2017     </t>
  </si>
  <si>
    <t>Gymnázium Jiřího Ortena v Kutné Hoře</t>
  </si>
  <si>
    <t>Optimalizace energetické bilance budovy Gymnázia Jiřího Ortena v Kutné Hoře</t>
  </si>
  <si>
    <t>0003844</t>
  </si>
  <si>
    <t>VOŠ a SZeŠ Benešov</t>
  </si>
  <si>
    <t>Energetické úspory VOŠ a SZeŠ Benešov</t>
  </si>
  <si>
    <t>0003847</t>
  </si>
  <si>
    <t>Gymnázium Dr. Josefa Pekaře Mladá Boleslav</t>
  </si>
  <si>
    <t>Rekonstrukce elektrických rozvodů a svítidel</t>
  </si>
  <si>
    <t>0003848</t>
  </si>
  <si>
    <t>Gymnázium Benešov</t>
  </si>
  <si>
    <t>Výstavba tělocvičny Gymnázia Benešov</t>
  </si>
  <si>
    <t>0004086</t>
  </si>
  <si>
    <t>Obchodní akademie, Střední pedagogická škola a Jazyková škola s právem státní jazykové zkoušky, Beroun, U Stadionu 486</t>
  </si>
  <si>
    <t>Výměna oken včetně parapetů</t>
  </si>
  <si>
    <t>0004075</t>
  </si>
  <si>
    <t>Střední škola designu a řemesel Kladno</t>
  </si>
  <si>
    <t>Změna centrálního vytápění na plynovou kotelnu</t>
  </si>
  <si>
    <t>0004076</t>
  </si>
  <si>
    <t>PD a zateplení střechy budovy školy</t>
  </si>
  <si>
    <t>0004053</t>
  </si>
  <si>
    <t xml:space="preserve">Střední zdravotnická škola a Vyšší odborná škola zdravotnická, Kolín, Karoliny Světlé 135 </t>
  </si>
  <si>
    <t xml:space="preserve">Rekonstrukce vnitřní silnoproudé elektroinstalace </t>
  </si>
  <si>
    <t>0004054</t>
  </si>
  <si>
    <t>Rekonstrukce výměníkové stanice</t>
  </si>
  <si>
    <t>0004055</t>
  </si>
  <si>
    <t>Základní škola a Praktická škola, Český Brod, Žitomířská 1359</t>
  </si>
  <si>
    <t>Zateplení střechy, oprava obložení stropu a stěn tělocvičny</t>
  </si>
  <si>
    <t>0004091</t>
  </si>
  <si>
    <t>Vyšší odborná škola, Střední průmyslová škola a Jazyková škola s právem státní jazykové zkoušky, Kutná Hora, Masarykova 197</t>
  </si>
  <si>
    <t>Výměna kotlů, rekonstrukce kotelny a nový rozvod tepla</t>
  </si>
  <si>
    <t>0004093</t>
  </si>
  <si>
    <t>Střední odborná škola a Střední odborné učiliště řemesel, Kutná Hora, Čáslavská 202</t>
  </si>
  <si>
    <t>REKO soc. zařízení DM včetně revitalizace krytu</t>
  </si>
  <si>
    <t>0004063</t>
  </si>
  <si>
    <t>Základní škola speciální, Mladá Boleslav, Václavkova 950</t>
  </si>
  <si>
    <t>Nový objekt základní školy speciální</t>
  </si>
  <si>
    <t>0004064</t>
  </si>
  <si>
    <t>Střední odborná škola a Střední odborné učiliště, Horky nad Jizerou 35</t>
  </si>
  <si>
    <t>PD - změna vytápění budovy školy - zámek</t>
  </si>
  <si>
    <t>0004066</t>
  </si>
  <si>
    <t>Základní umělecká škola B. M. Černohorského, Nymburk, Palackého třída 574</t>
  </si>
  <si>
    <t>Stavební úpravy v podkroví budovy ZUŠ Nymburk</t>
  </si>
  <si>
    <t>0004096</t>
  </si>
  <si>
    <t>Střední zemědělská škola, Brandýs nad Labem - Stará Boleslav, Zápská 302</t>
  </si>
  <si>
    <t>PD a zateplení budovy</t>
  </si>
  <si>
    <t>0004686</t>
  </si>
  <si>
    <t>Dům dětí a mládeže Beroun</t>
  </si>
  <si>
    <t>Rekonstrukce objektu bývalého internátu</t>
  </si>
  <si>
    <t>0004797</t>
  </si>
  <si>
    <t>041-02/2018/RK ze dne 15.1.2018; 015-12/2018/ZK ze dne 29.1.2018</t>
  </si>
  <si>
    <t>Vyšší odborná škola a Střední zemědělská škola, Benešov, Mendelova 131</t>
  </si>
  <si>
    <t>Pořízení nové kotelny</t>
  </si>
  <si>
    <t>Rekonstrukce kotelny</t>
  </si>
  <si>
    <t>0004799</t>
  </si>
  <si>
    <t>Rekonstrukce kotelny školy</t>
  </si>
  <si>
    <t>0004773</t>
  </si>
  <si>
    <t xml:space="preserve">Základní škola, Mateřská škola speciální a Praktická škola, Jesenice, Plzeňská 63 </t>
  </si>
  <si>
    <t>Výtah - internát</t>
  </si>
  <si>
    <t>0004747</t>
  </si>
  <si>
    <t>Střední lesnická škola a Střední odborné učiliště, Křivoklát, Písky 181</t>
  </si>
  <si>
    <t>Výstavba centrální kotelny</t>
  </si>
  <si>
    <t>053-12/2018/Rk ze dne 6.4.2018         033-13/2018/ZK ze dne 26.4.2018</t>
  </si>
  <si>
    <t>0004988</t>
  </si>
  <si>
    <t>Komplexní rekonstrukce kanalizace v celém areálu školy</t>
  </si>
  <si>
    <t>0004990</t>
  </si>
  <si>
    <t>Dětský domov a Školní jídelna, Pyšely, Senohrabská 112</t>
  </si>
  <si>
    <t>Rekonstrukce DD a ŠJ</t>
  </si>
  <si>
    <t>0004937</t>
  </si>
  <si>
    <t>Základní umělecká škola Josefa Slavíka, Hořovice, Palackého náměstí 253</t>
  </si>
  <si>
    <t>Výstavba a rekonstrukce sociálního zařízení v budově ZUŠ</t>
  </si>
  <si>
    <t>0004960</t>
  </si>
  <si>
    <t>Základní škola, Mateřská škola a Praktická škola Kolín, příspěvková organizace</t>
  </si>
  <si>
    <t>Bezbarierový přístup do školní jídelny</t>
  </si>
  <si>
    <t>0004961</t>
  </si>
  <si>
    <t>Gymnázium Františka Palackého, Neratovice, Masarykova 450</t>
  </si>
  <si>
    <t>PD - půdní vestavba a nástavba</t>
  </si>
  <si>
    <t>0004962</t>
  </si>
  <si>
    <t>Střední škola oděvního a grafického designu, Lysá nad Labem, Stržiště 475</t>
  </si>
  <si>
    <t>Sociální zařízení v budově školy (č.p. 475)</t>
  </si>
  <si>
    <t>Střední odborné učiliště, Sedlčany, Petra Bezruče 364</t>
  </si>
  <si>
    <t>Plynofikace budovy školy 1. etapa</t>
  </si>
  <si>
    <t>0004969</t>
  </si>
  <si>
    <t>Rekonstrukce školního zařízení</t>
  </si>
  <si>
    <t>0005176</t>
  </si>
  <si>
    <t>058-19/2018/RK ze dne 4.6.2018       035-14/2018/ZK ze dne 25.6.2018</t>
  </si>
  <si>
    <t xml:space="preserve">Střední odborné učiliště, Nové Strašecí, Sportovní 1135 </t>
  </si>
  <si>
    <t>Oprava a zateplení fasády školy</t>
  </si>
  <si>
    <t>0005150</t>
  </si>
  <si>
    <t xml:space="preserve">Obchodní akademie, Vlašim, V Sadě 1565 </t>
  </si>
  <si>
    <t>Zateplení objektu</t>
  </si>
  <si>
    <t>Střední odborné učiliště, Hluboš 178</t>
  </si>
  <si>
    <t>Střední odborná škola a Střední odborné učiliště, Vlašim, Zámek 1</t>
  </si>
  <si>
    <t>BEZ VZ</t>
  </si>
  <si>
    <t xml:space="preserve">Střední průmyslová škola, Vlašim, Komenského 41 </t>
  </si>
  <si>
    <t xml:space="preserve">Olepovačka hran </t>
  </si>
  <si>
    <t xml:space="preserve">Workoutové streetové hřiště </t>
  </si>
  <si>
    <t>Fotbalová miniaréna – tělesná výchova a sport</t>
  </si>
  <si>
    <t xml:space="preserve">Dětský domov a Školní jídelna, Pyšely, Senohrabská 112  </t>
  </si>
  <si>
    <t xml:space="preserve">Osobní automobil 9 míst </t>
  </si>
  <si>
    <t xml:space="preserve">Dům dětí a mládeže „Na Výstavišti“, Mladá Boleslav, Husova 201  </t>
  </si>
  <si>
    <t>Celková obnova chatek a klubovny v Bezdědicích</t>
  </si>
  <si>
    <t xml:space="preserve">Střední odborná škola a Střední odborné učiliště, Horky nad Jizerou 35 </t>
  </si>
  <si>
    <t>Work out – sportovní zařízení pro školní zahradu</t>
  </si>
  <si>
    <t xml:space="preserve">Střední škola oděvního a grafického designu, Lysá nad Labem, Stržiště 475 </t>
  </si>
  <si>
    <t>Výtah na domově mládeže</t>
  </si>
  <si>
    <t xml:space="preserve">Střední zdravotnická škola a Vyšší odborná škola zdravotnická, Nymburk, Soudní 20 </t>
  </si>
  <si>
    <t xml:space="preserve">Půdní vestavba učeben </t>
  </si>
  <si>
    <t>Osobní výtah</t>
  </si>
  <si>
    <t>Střední odborná škola a Střední odborné učiliště, Městec Králové, T. G. Masaryka 4</t>
  </si>
  <si>
    <t>Soustruh</t>
  </si>
  <si>
    <t>Střední průmyslová škola a Vyšší odborná škola, Kladno, Jana Palacha 1840</t>
  </si>
  <si>
    <t>Zhotovení Work out hřiště</t>
  </si>
  <si>
    <t>Dětský domov a Školní jídelna, Nové Strašecí, Okružní 647</t>
  </si>
  <si>
    <t>Modernizace a rekonstrukce fyzikálního areálu školy</t>
  </si>
  <si>
    <t>Odkoupení pozemku (vinice Mělník)</t>
  </si>
  <si>
    <t>Střední průmyslová škola, Vlašim, Komenského 41</t>
  </si>
  <si>
    <t>Gymnázium Joachima Barranda, Beroun, Talichova 824</t>
  </si>
  <si>
    <t>Tělocvična pro Gymnázium Joachima Barranda</t>
  </si>
  <si>
    <t>1/2019/KUL</t>
  </si>
  <si>
    <t>0001913</t>
  </si>
  <si>
    <t>Oblastní  muzeum Praha - východ</t>
  </si>
  <si>
    <t>Památník národního útlaku a odboje Panenské Břežany - III. etapa zahrada</t>
  </si>
  <si>
    <t>Muzeum Mladoboleslavska</t>
  </si>
  <si>
    <t>Galerie Středočeského kraje</t>
  </si>
  <si>
    <t>4/2019/KUL</t>
  </si>
  <si>
    <t>0003401</t>
  </si>
  <si>
    <t>Rabasova galerie Rakovník</t>
  </si>
  <si>
    <t>Stavební úpravy a dostavba galerie - nákup rodinného domu č.p. 98</t>
  </si>
  <si>
    <t>5/2019/KUL</t>
  </si>
  <si>
    <t>0003838</t>
  </si>
  <si>
    <t>České muzeum stříbra Kutná Hora</t>
  </si>
  <si>
    <t>Výstavba knihovny Českého muzea stříbra v Kutné Hoře</t>
  </si>
  <si>
    <t>6/2019/KUL</t>
  </si>
  <si>
    <t>0003407</t>
  </si>
  <si>
    <t>Regionální muzeum v Kolíně</t>
  </si>
  <si>
    <t>Zřízení expozic a centrálního depozitáře Regionálního muzea v Kolíně v areálu tvrze v Hradeníně</t>
  </si>
  <si>
    <t>12/2019</t>
  </si>
  <si>
    <t>7/2019/KUL</t>
  </si>
  <si>
    <t>0003840</t>
  </si>
  <si>
    <t>Středočeské muzeum v Roztokách u Prahy</t>
  </si>
  <si>
    <t>Archeologická interaktivní expozice Stopami věků - projektová dokumentace</t>
  </si>
  <si>
    <t>12/2020</t>
  </si>
  <si>
    <t>8/2019/KUL</t>
  </si>
  <si>
    <t>0004013</t>
  </si>
  <si>
    <t>Galerie středočeského kraje</t>
  </si>
  <si>
    <t>Vybudování kongresového centra v budově parkovacího domu</t>
  </si>
  <si>
    <t>10/2019/KUL</t>
  </si>
  <si>
    <t>0004361</t>
  </si>
  <si>
    <t>Oblastní muzeum Praha-východ</t>
  </si>
  <si>
    <t>Vybudování historické koupelny včetně dobového vybavení v PNÚO Panenské Břežany  - I. a II. NP</t>
  </si>
  <si>
    <t>11/2019/KUL</t>
  </si>
  <si>
    <t>0004363</t>
  </si>
  <si>
    <t>Výstavba schodiště z chodby na půdu v Arnoldinovském domě</t>
  </si>
  <si>
    <t>6/2019</t>
  </si>
  <si>
    <t>12/2019/KUL</t>
  </si>
  <si>
    <t>0004357</t>
  </si>
  <si>
    <t>Nákup pozemku v areálu Muzea lidových staveb v Kouřimi</t>
  </si>
  <si>
    <t>13/2019/KUL</t>
  </si>
  <si>
    <t>0004463</t>
  </si>
  <si>
    <t>Památník Karla Čapka ve Staré Huti u Dobříše</t>
  </si>
  <si>
    <t>Výstavba čistírny odpadních vod</t>
  </si>
  <si>
    <t>15/2019/KUL</t>
  </si>
  <si>
    <t>0004468</t>
  </si>
  <si>
    <t>Muzeum Českého krasu</t>
  </si>
  <si>
    <t>Projektová příprava rekonstrukce</t>
  </si>
  <si>
    <t>3/2019</t>
  </si>
  <si>
    <t xml:space="preserve">Polabské muzeum </t>
  </si>
  <si>
    <t>Památník A. Dvořáka ve Vysoké u Příbrami</t>
  </si>
  <si>
    <t>19/2019/KUL</t>
  </si>
  <si>
    <t>0005085</t>
  </si>
  <si>
    <t>Sbírkotvorná činnost příspěvkových organizací - rozšiřování sbírek nákupem předmětů</t>
  </si>
  <si>
    <t>20/2019/KUL</t>
  </si>
  <si>
    <t>0005086</t>
  </si>
  <si>
    <t>Polabské muzeum</t>
  </si>
  <si>
    <t>22/2019/KUL</t>
  </si>
  <si>
    <t>0005153</t>
  </si>
  <si>
    <t>Regionální muzeum v Jílovém u Prahy</t>
  </si>
  <si>
    <t>Nákup pozemku v areálu Regionálního muzea v Jílovém u Prahy, p. o.</t>
  </si>
  <si>
    <t>24/2019/KUL</t>
  </si>
  <si>
    <t>0005186</t>
  </si>
  <si>
    <t>Statické zajištění stodoly v areálu Polabského národopisného muzea Přerov nad Labem</t>
  </si>
  <si>
    <t>25/2019/KUL</t>
  </si>
  <si>
    <t>0005187</t>
  </si>
  <si>
    <t>Hornické muzeum Příbram</t>
  </si>
  <si>
    <t>Rozšíření Skanzenu V. Chlumec o objekty z Mokřan a Řikova</t>
  </si>
  <si>
    <t>26/2019/KUL</t>
  </si>
  <si>
    <t>0005455</t>
  </si>
  <si>
    <t xml:space="preserve">Sládečkovo vlastivědné muzeum v Kladně </t>
  </si>
  <si>
    <t>Celková obnova objektu Lampovna v Hornickém skanzenu Mayrau ve Vinařicích</t>
  </si>
  <si>
    <t>27/2019/KUL</t>
  </si>
  <si>
    <t>0005456</t>
  </si>
  <si>
    <t xml:space="preserve">Doplnění nábytkových sestav pro návštěvníky </t>
  </si>
  <si>
    <t>28/2019/KUL</t>
  </si>
  <si>
    <t>0005457</t>
  </si>
  <si>
    <t>České muzeum stříbra</t>
  </si>
  <si>
    <t>Výměna venkovního schodiště u východu z dolu</t>
  </si>
  <si>
    <t>29/2019/KUL</t>
  </si>
  <si>
    <t>0005458</t>
  </si>
  <si>
    <t>Zřízení nové přípojky elektřiny Bratronice</t>
  </si>
  <si>
    <t>30/2019/KUL</t>
  </si>
  <si>
    <t>0005459</t>
  </si>
  <si>
    <t>Muzeum Podblanicka</t>
  </si>
  <si>
    <t xml:space="preserve">Muzeum Podblanicka </t>
  </si>
  <si>
    <t xml:space="preserve">Výstavba nového centrálního muzejního depozitáře Benešov </t>
  </si>
  <si>
    <t>32/2019/KUL</t>
  </si>
  <si>
    <t>0005464</t>
  </si>
  <si>
    <t>33/2019/KUL</t>
  </si>
  <si>
    <t>Rekonstrukce sociálního zařízení a úprava technického zázemí v Památníku Josefa Lady a jeho dcery v Hrusicích</t>
  </si>
  <si>
    <t>34/2019/KUL</t>
  </si>
  <si>
    <t>Workoutové hřiště u Leteckého muzea Metoděje Vlacha v MB</t>
  </si>
  <si>
    <t>35/2019/KUL</t>
  </si>
  <si>
    <t xml:space="preserve">Rekonstrukce pokladny </t>
  </si>
  <si>
    <t>37/2019/KUL</t>
  </si>
  <si>
    <t xml:space="preserve">Výstavba vstupního objektu ve skanzenu Muzea lidových staveb v Kouřimi </t>
  </si>
  <si>
    <t>38/2019/KUL</t>
  </si>
  <si>
    <t>Rekonstrukce budovy a expozic Vlastivědného muzea Nymburk</t>
  </si>
  <si>
    <t>39/2019/KUL</t>
  </si>
  <si>
    <t>Muzeum T. G. M. Rakovník</t>
  </si>
  <si>
    <t>Muzeum Alice G. Masarykové v Lánech - rekonstrukce objektu a modernizace expozice</t>
  </si>
  <si>
    <t>40/2019/KUL</t>
  </si>
  <si>
    <t>41/2019/KUL</t>
  </si>
  <si>
    <t>Rekonstrukce parku Památníku Antonína Dvořáka</t>
  </si>
  <si>
    <t>42/2019/KUL</t>
  </si>
  <si>
    <t>Vybudování nového topení a čističky vody</t>
  </si>
  <si>
    <t>43/2019/KUL</t>
  </si>
  <si>
    <t xml:space="preserve"> Expanzní nádoby na zvýšení tlaku vody</t>
  </si>
  <si>
    <t>44/2019/KUL</t>
  </si>
  <si>
    <t>Modernizace expozice</t>
  </si>
  <si>
    <t>45/2019/KUL</t>
  </si>
  <si>
    <t>Koupě části pozemku p.č. 402/1 v k.ú. Vysoká u Příbrami</t>
  </si>
  <si>
    <t>46/2019/KUL</t>
  </si>
  <si>
    <t>Zastřešení venkovního schodiště budovy Konírna</t>
  </si>
  <si>
    <t>47/2019/KUL</t>
  </si>
  <si>
    <t>Modernizace galerijního osvětlení expozice systémem LED v Arnoldinovském domě</t>
  </si>
  <si>
    <t>48/2019/KUL</t>
  </si>
  <si>
    <t>Regionální muzeum v Roztokách u Prahy</t>
  </si>
  <si>
    <t>Prodloužení podchodu Roztoky, společná investice SŽDC z roztockého nádraží do zámku</t>
  </si>
  <si>
    <t>1/2019/ZDR</t>
  </si>
  <si>
    <t>0001503</t>
  </si>
  <si>
    <t>ON Ml. Boleslav, a.s., nem. SČK</t>
  </si>
  <si>
    <t>Generel ON Mladá Boleslav, a.s., nemocnice Středočeského kraje - pavilon 7 (interna), pavilon 37 (parkoviště)</t>
  </si>
  <si>
    <t>Jiné zdroje = prostředky nemocnice</t>
  </si>
  <si>
    <t>2/2019/ZDR</t>
  </si>
  <si>
    <t>0002170</t>
  </si>
  <si>
    <t>ON Kladno, a.s., nem. SČK</t>
  </si>
  <si>
    <t>Generel nemocnice Kladno - Rekonstrukce bloku C2</t>
  </si>
  <si>
    <t>4/2019/ZDR</t>
  </si>
  <si>
    <t>0001500</t>
  </si>
  <si>
    <t xml:space="preserve">025-12/2015/RK ze dne 7.4.2015               007-16/2015/ZK ze dne 27.4.2015  </t>
  </si>
  <si>
    <t>ON Kolín, a.s., nem. SČK</t>
  </si>
  <si>
    <t>Pořízení zdravotnické technologie pro Pavilon "N" - neproplacené dotace ROP</t>
  </si>
  <si>
    <t>5/2019/ZDR</t>
  </si>
  <si>
    <t>0003347</t>
  </si>
  <si>
    <t xml:space="preserve">025-12/2015/RK ze dne 7.4.2015               007-16/2015/ZK ze dne 27.4.2015     </t>
  </si>
  <si>
    <t>9/2019/ZDR</t>
  </si>
  <si>
    <t>0003392</t>
  </si>
  <si>
    <t>10/2019/ZDR</t>
  </si>
  <si>
    <t>0002923</t>
  </si>
  <si>
    <t>Dětské centrum Strančice</t>
  </si>
  <si>
    <t>Rekonstrukce dětského centra Chocerady</t>
  </si>
  <si>
    <t>12/2019/ZDR</t>
  </si>
  <si>
    <t>0004205</t>
  </si>
  <si>
    <t>Obnova zdravotnické techniky v havarijním stavu</t>
  </si>
  <si>
    <t>14/2019/ZDR</t>
  </si>
  <si>
    <t>0004306</t>
  </si>
  <si>
    <t>Obnova vozového parku sanitních vozidel</t>
  </si>
  <si>
    <t>17/2019/ZDR</t>
  </si>
  <si>
    <t>0004310</t>
  </si>
  <si>
    <t>ON Příbram, a.s.</t>
  </si>
  <si>
    <t>Dokončení rekonstrukce křídla D4 monobloku - ambulance a zákrokové sály</t>
  </si>
  <si>
    <t>Zdravotnická záchranná služba Středočeského kraje</t>
  </si>
  <si>
    <t>19/2019/ZDR</t>
  </si>
  <si>
    <t>0004441</t>
  </si>
  <si>
    <t>Rekonstrukce v hlavním pavilonu Nemocnice Kutná Hora</t>
  </si>
  <si>
    <t>20/2019/ZDR</t>
  </si>
  <si>
    <t>0004410</t>
  </si>
  <si>
    <t>Rekonstrukce pavilónu Patologie</t>
  </si>
  <si>
    <t>21/2019/ZDR</t>
  </si>
  <si>
    <t>Rekonstrukce porodního oddělení a lůžkového oddělení intermediální a pooperační péče</t>
  </si>
  <si>
    <t>22/2019/ZDR</t>
  </si>
  <si>
    <t>0004975</t>
  </si>
  <si>
    <t>Vybavení interiérů Chocerady</t>
  </si>
  <si>
    <t>Nem. Rudolfa a Stefanie Benešov, a. s., nem. SČK</t>
  </si>
  <si>
    <t>26/2019/ZDR</t>
  </si>
  <si>
    <t>Obnova a modernizace zdravotnické technologie</t>
  </si>
  <si>
    <t>28/2019/ZDR</t>
  </si>
  <si>
    <t>Záložní zdroje - obnova a doplnění</t>
  </si>
  <si>
    <t>29/2019/ZDR</t>
  </si>
  <si>
    <t>Projekty modernizace IT - dofinancování</t>
  </si>
  <si>
    <t>32/2019/ZDR</t>
  </si>
  <si>
    <t>34/2019/ZDR</t>
  </si>
  <si>
    <t>Sanitní automobily</t>
  </si>
  <si>
    <t>39/2019/ZDR</t>
  </si>
  <si>
    <t>Modernizace protialkoholní a protitoxikomanické záchytné služby</t>
  </si>
  <si>
    <t>42/2019/ZDR</t>
  </si>
  <si>
    <t xml:space="preserve">Rekonstrukce interního pavilonu </t>
  </si>
  <si>
    <t>1/2019/REG</t>
  </si>
  <si>
    <t>0002348</t>
  </si>
  <si>
    <t>Železniční zastávky v Hostivici, Chýni, Rudné a Jinočanech - neželezniční části</t>
  </si>
  <si>
    <t>2/2019/REG</t>
  </si>
  <si>
    <t>0004671</t>
  </si>
  <si>
    <t>Středočeská centrála cestovního ruchu</t>
  </si>
  <si>
    <t>Investiční výdaje Středočeské centrály cestovního ruchu</t>
  </si>
  <si>
    <t>3/2019/REG</t>
  </si>
  <si>
    <t>0005044</t>
  </si>
  <si>
    <t>Cykloaplikace Středočeského kraje - licence, grafické úpravy</t>
  </si>
  <si>
    <t>1/2019/ŘDP</t>
  </si>
  <si>
    <t>0003821</t>
  </si>
  <si>
    <t>RDK</t>
  </si>
  <si>
    <t>Pořízení HW a SW vybavení pro zajištění činnosti Regionální dotační kanceláře, příspěvková organizace</t>
  </si>
  <si>
    <t>0004312</t>
  </si>
  <si>
    <t>Zpracování projektové dokumentace na akci „Dálnice D3 – středočeská část Praha – Nová Hospoda, rozšíření vodárenské soustavy v koridoru dálnice D3, DÚR</t>
  </si>
  <si>
    <t>Zajištění zabezpečenosti dodávky vody pro území Středočeského kraje v rámci Pražské metropolitní oblasti</t>
  </si>
  <si>
    <t>2/2019/SOC</t>
  </si>
  <si>
    <t>0004265</t>
  </si>
  <si>
    <t>Domov Rožďalovice</t>
  </si>
  <si>
    <t>Rekonstrukce centrálních koupelen - Zámek i Klášter</t>
  </si>
  <si>
    <t>Domov Sedlčany</t>
  </si>
  <si>
    <t>4/2019/SOC</t>
  </si>
  <si>
    <t>0004267</t>
  </si>
  <si>
    <t>Domov seniorů Vidim</t>
  </si>
  <si>
    <t>Rekonstrukce el. rozvodů, topení, vody a vnitřních odpadů</t>
  </si>
  <si>
    <t>5/2019/SOC</t>
  </si>
  <si>
    <t>0004269</t>
  </si>
  <si>
    <t>Rekonstrukce 5 bytů určených k nájmu</t>
  </si>
  <si>
    <t>Domov seniorů Benešov</t>
  </si>
  <si>
    <t>12/2019/SOC</t>
  </si>
  <si>
    <t>0004634</t>
  </si>
  <si>
    <t xml:space="preserve">Rekonstrukce budovy č.2 </t>
  </si>
  <si>
    <t>17/2019/SOC</t>
  </si>
  <si>
    <t>0004641</t>
  </si>
  <si>
    <t>Zahrada Kladno</t>
  </si>
  <si>
    <t>Zabezpečení objektu šachtice na rampě</t>
  </si>
  <si>
    <t>18/2019/SOC</t>
  </si>
  <si>
    <t>0004643</t>
  </si>
  <si>
    <t>Pračka</t>
  </si>
  <si>
    <t>19/2019/SOC</t>
  </si>
  <si>
    <t>0004644</t>
  </si>
  <si>
    <t>Sušička</t>
  </si>
  <si>
    <t>21/2019/SOC</t>
  </si>
  <si>
    <t>0004646</t>
  </si>
  <si>
    <t>Domov Hostomice - Zátor</t>
  </si>
  <si>
    <t xml:space="preserve">Vyasfaltování cesty v parku </t>
  </si>
  <si>
    <t>23/2019/SOC</t>
  </si>
  <si>
    <t>0004649</t>
  </si>
  <si>
    <t>25/2019/SOC</t>
  </si>
  <si>
    <t>0004658</t>
  </si>
  <si>
    <t>Vybudování prostor pro zaměstnance</t>
  </si>
  <si>
    <t>26/2019/SOC</t>
  </si>
  <si>
    <t>0004660</t>
  </si>
  <si>
    <t>Domov seniorů Úvaly</t>
  </si>
  <si>
    <t>Výměna osobního výtahu</t>
  </si>
  <si>
    <t>27/2019/SOC</t>
  </si>
  <si>
    <t>0004661</t>
  </si>
  <si>
    <t>Domov Velvary</t>
  </si>
  <si>
    <t>Rekonstrukce příjezdové cesty</t>
  </si>
  <si>
    <t>ZSI Kladno</t>
  </si>
  <si>
    <t>31/2019/SOC</t>
  </si>
  <si>
    <t>Rekonstrukce střechy DOZP</t>
  </si>
  <si>
    <t>35/2019/SOC</t>
  </si>
  <si>
    <t>Rekonstrukce balkonů a zábradlí</t>
  </si>
  <si>
    <t>36/2019/SOC</t>
  </si>
  <si>
    <t>0004662</t>
  </si>
  <si>
    <t>Výstavba nového plotu</t>
  </si>
  <si>
    <t>38/2019/SOC</t>
  </si>
  <si>
    <t>Rekonstrukce střechy týdenního stacionáře vč. krovů</t>
  </si>
  <si>
    <t>Domov seniorů Dobříš</t>
  </si>
  <si>
    <t>43/2019/SOC</t>
  </si>
  <si>
    <t>Luxor Poděbrady</t>
  </si>
  <si>
    <t>44/2019/SOC</t>
  </si>
  <si>
    <t>Výměna vnitřních zárubní a dveří</t>
  </si>
  <si>
    <t>45/2019/SOC</t>
  </si>
  <si>
    <t xml:space="preserve">Investiční příspěvek pro Domov seniorů Benešov na vybudování trafostanice </t>
  </si>
  <si>
    <t>46/2019/SOC</t>
  </si>
  <si>
    <t>Nákup polohovacích lůžek do příspěvkových organizací</t>
  </si>
  <si>
    <t>47/2019/SOC</t>
  </si>
  <si>
    <t>Myčka nádobí</t>
  </si>
  <si>
    <t>Domov seniorů Uhlířské Janovice</t>
  </si>
  <si>
    <t>49/2019/SOC</t>
  </si>
  <si>
    <t>Stavební úpravy pro SAS</t>
  </si>
  <si>
    <t>55/2019/SOC</t>
  </si>
  <si>
    <t>Nalžovický zámek</t>
  </si>
  <si>
    <t>Vypracování objemové studie budovy zámku</t>
  </si>
  <si>
    <t>Centrum Rožmitál pod Třemšínem</t>
  </si>
  <si>
    <t>59/2019/SOC</t>
  </si>
  <si>
    <t>Domov seniorů Nové Strašecí</t>
  </si>
  <si>
    <t>66/2019/SOC</t>
  </si>
  <si>
    <t>Domov Slaný</t>
  </si>
  <si>
    <t>Stavební úpravy objektu Žižice</t>
  </si>
  <si>
    <t>1/2019/OBŘ</t>
  </si>
  <si>
    <t>0004724</t>
  </si>
  <si>
    <t>Projekt zvyšování bezpečnosti KÚSK</t>
  </si>
  <si>
    <t>dílčí plnění jednotlivých akcí</t>
  </si>
  <si>
    <t>Kapitálové prostředky celkem</t>
  </si>
  <si>
    <t>Legenda:</t>
  </si>
  <si>
    <t xml:space="preserve"> </t>
  </si>
  <si>
    <t>akce nově zařazené</t>
  </si>
  <si>
    <t>červené písmo</t>
  </si>
  <si>
    <t>modré písmo</t>
  </si>
  <si>
    <t>snížení celkových nákladů na akci</t>
  </si>
  <si>
    <t>akce zrušené, ukončené</t>
  </si>
  <si>
    <t>sloučené,rozdělené, přejmenované akce, změna způsobu financování</t>
  </si>
  <si>
    <t>Finanční zdroje</t>
  </si>
  <si>
    <t>Prostředky celkem</t>
  </si>
  <si>
    <t>Použití na plánované akce</t>
  </si>
  <si>
    <t>CELKEM</t>
  </si>
  <si>
    <t>Střední průmyslová škola strojírenská a Jazyková škola s právem státní jazykové zkoušky, Kolín IV, Heverova 191</t>
  </si>
  <si>
    <t>Střední odborné učiliště stavební, Benešov, Jana Nohy 1302</t>
  </si>
  <si>
    <t>Gymnázium Jiřího Ortena, Kutná Hora, Jaselská 932</t>
  </si>
  <si>
    <t>Výměna oken</t>
  </si>
  <si>
    <t>Domov Kladno - Švermov</t>
  </si>
  <si>
    <t>Čerpáno k 31.12. 2018</t>
  </si>
  <si>
    <t>11/2019</t>
  </si>
  <si>
    <t xml:space="preserve">Probíhají výběrové řízení a realizace zakázek </t>
  </si>
  <si>
    <t>9/2019</t>
  </si>
  <si>
    <t>4/2019</t>
  </si>
  <si>
    <t>0005293</t>
  </si>
  <si>
    <t>0005294</t>
  </si>
  <si>
    <t>0005295</t>
  </si>
  <si>
    <t>0005296</t>
  </si>
  <si>
    <t>0005244</t>
  </si>
  <si>
    <t>0005245</t>
  </si>
  <si>
    <t>0005246</t>
  </si>
  <si>
    <t>0005247</t>
  </si>
  <si>
    <t>0005248</t>
  </si>
  <si>
    <t>0005249</t>
  </si>
  <si>
    <t>0005251</t>
  </si>
  <si>
    <t>0005252</t>
  </si>
  <si>
    <t>0005297</t>
  </si>
  <si>
    <t>Gymnázium, Benešov, Husova 470</t>
  </si>
  <si>
    <t>Rekonstrukce laboratoře chemie</t>
  </si>
  <si>
    <t xml:space="preserve">Přívěs na přepravu 2 koní </t>
  </si>
  <si>
    <t>Kombajn</t>
  </si>
  <si>
    <t>Připojení kanalizační přípojky na veřejnou kanalizační síť, Luční 1699</t>
  </si>
  <si>
    <t>Univerzální soustruh</t>
  </si>
  <si>
    <t>Univerzální frézka</t>
  </si>
  <si>
    <t>Rekonstrukce vjezdu, Velíšská</t>
  </si>
  <si>
    <t>Rekonstrukce sociálního zařízení a šaten, Velíšská</t>
  </si>
  <si>
    <t xml:space="preserve">Elektrospotřebiče ŠJ </t>
  </si>
  <si>
    <t>Dodávkový automobil pro OV (7 míst + náklad)</t>
  </si>
  <si>
    <t>Gymnázium, Vlašim, Tylova 271</t>
  </si>
  <si>
    <t>Integrovaná střední škola technická, Benešov, Černoleská 1997</t>
  </si>
  <si>
    <t>Pořízení CNC pracoviště</t>
  </si>
  <si>
    <t>Dětský domov, Unhošť, Berounská 1292</t>
  </si>
  <si>
    <t>Samostatný vjezd a příjezdová cesta</t>
  </si>
  <si>
    <t>Labyrint-středisko volného času, vzdělávání a služeb, Kladno, Arbesova 1187</t>
  </si>
  <si>
    <t>Montáž nového výtahu (bezbariérový přístup)</t>
  </si>
  <si>
    <t>Střední odborná škola a Střední odborné učiliště, Kladno, Dubská</t>
  </si>
  <si>
    <t>Rekonstrukce kuchyně a jídelny DM</t>
  </si>
  <si>
    <t>Sportovní gymnázium, Kladno, Plzeňská 3103</t>
  </si>
  <si>
    <t>Fasáda budovy včetně zateplení</t>
  </si>
  <si>
    <t>Rekonstrukce elektroinstalace budovy školy</t>
  </si>
  <si>
    <t>Střední odborná škola informatiky a spojů a Střední odborné učiliště, Kolín, Jaselská 826</t>
  </si>
  <si>
    <t>Rekonstrukce palubovky ve sportovní hale</t>
  </si>
  <si>
    <t>Vybavení školní zahrady pro relaxaci žáků se zdravotním postižením</t>
  </si>
  <si>
    <t>Střední škola obchodní, Kolín IV, Havlíčkova 42</t>
  </si>
  <si>
    <t>Rekonstrukce vytápění objektu tělocvičny</t>
  </si>
  <si>
    <t>Výměna tepelného zdroje</t>
  </si>
  <si>
    <t>Gymnázium a Střední odborná škola pedagogická, Čáslav, Masarykova 248</t>
  </si>
  <si>
    <t>Rekonstrukce a přístavba sociálního zařízení</t>
  </si>
  <si>
    <t>Zabezpečení ochrany školy</t>
  </si>
  <si>
    <t>Dvořákovo gymnázium a Střední odborná škola ekonomická, Kralupy nad Vltavou, Dvořákovo náměstí 800</t>
  </si>
  <si>
    <t>Rekonstrukce sportovního areálu</t>
  </si>
  <si>
    <t>Střední průmyslová škola stavební, Mělník, Českobratrská 386</t>
  </si>
  <si>
    <t>Školní rozhlas - evakuační</t>
  </si>
  <si>
    <t>Dětský domov a Školní jídelna, Kralupy nad Vltavou, U Sociálního domu 438</t>
  </si>
  <si>
    <t xml:space="preserve">Přístavba budovy - čajovny </t>
  </si>
  <si>
    <t>Integrovaná střední škola technická, Mělník, K učilišti 2566</t>
  </si>
  <si>
    <t>Rekonstrukce DM</t>
  </si>
  <si>
    <t>Střední odborné učiliště, Liběchov, Boží Voda 230</t>
  </si>
  <si>
    <t>Nákup 9 místného microbusu</t>
  </si>
  <si>
    <t xml:space="preserve">Střední odborné učiliště, Hubálov 17 </t>
  </si>
  <si>
    <t>Odborné učebny pro instalatéry</t>
  </si>
  <si>
    <t>Výměna oken v celé budově</t>
  </si>
  <si>
    <t>Hotelová škola, Vyšší odborná škola hotelnictví a turismu a Jazyková škola s právem státní jazykové zkoušky, Poděbrady, Komenského 156/III</t>
  </si>
  <si>
    <t>Rekonstrukce vzduchotechniky kuchyně a restaurace</t>
  </si>
  <si>
    <t>Střední zemědělská škola a Střední odborná škola Poděbrady, příspěvková organizace</t>
  </si>
  <si>
    <t>Nákup osobního užitkového automobilu (5+2 míst)</t>
  </si>
  <si>
    <t>Rekonstrukce a modernizace sportovního areálu školy</t>
  </si>
  <si>
    <t>Střední odborná škola a Střední odborné učiliště, Nymburk, V Kolonii 1804</t>
  </si>
  <si>
    <t>Oprava a modernizace výtahu v kuchyni</t>
  </si>
  <si>
    <t>Nákup konvektomatu</t>
  </si>
  <si>
    <t>Gymnázium J. S. Machara, Brandýs nad Labem - Stará Boleslav, Královická 668</t>
  </si>
  <si>
    <t>Rekonstrukce a modernizace chemického areálu školy</t>
  </si>
  <si>
    <t xml:space="preserve">Integrovaná střední škola St.Kubra, Středokluky   </t>
  </si>
  <si>
    <t>Integrovaná střední škola St. Kubra, Středokluky</t>
  </si>
  <si>
    <t>Nákup 9 místného automobilu pro OV</t>
  </si>
  <si>
    <t>Gymnázium a Střední odborná škola ekonomická, Sedlčany, Nádražní 90</t>
  </si>
  <si>
    <t xml:space="preserve">Zateplení budovy školy a střechy </t>
  </si>
  <si>
    <t>Vyšší odborná škola a Střední odborná škola, Březnice, Rožmitálská 340</t>
  </si>
  <si>
    <t>Rekonstrukce křídla DM včetně vybavení</t>
  </si>
  <si>
    <t>Odborné učiliště, Praktická škola, Základní škola a Mateřská škola Příbram IV, příspěvková organizace</t>
  </si>
  <si>
    <t>Výměna el. rozvodů - dílny</t>
  </si>
  <si>
    <t>Výměna podlahy v tělocvičně</t>
  </si>
  <si>
    <t>Integrovaná střední škola hotelového provozu, obchodu a služeb, Příbram, Gen. R. Tesaříka 114</t>
  </si>
  <si>
    <t>Nový samostatný přístup do školy</t>
  </si>
  <si>
    <t>PD - snížení energetické náročnosti budov teorie a tělocvičny</t>
  </si>
  <si>
    <t>Masarykova obchodní akademie, Rakovník, Pražská  1222</t>
  </si>
  <si>
    <t>Výměna plynových kotlů včetně doplňkové technologie</t>
  </si>
  <si>
    <t>Zateplení objektů</t>
  </si>
  <si>
    <t>1/2019</t>
  </si>
  <si>
    <t>8/2019</t>
  </si>
  <si>
    <t>Příprava a zabezpečení záchytných parkovišť</t>
  </si>
  <si>
    <t>II/605 Chrášťany, úprava kruhové křižovatky</t>
  </si>
  <si>
    <t>III/1042 Zahořany, bezpečnostní opatření na silnici</t>
  </si>
  <si>
    <t>II/117 Komárov, opěrná zeď</t>
  </si>
  <si>
    <t>III/33838 Paběnice, zajištění stability tělesa vozovky</t>
  </si>
  <si>
    <t>III/3353 Hrusice most ev.3353-2</t>
  </si>
  <si>
    <t>II/101 a III/0096 Neratovice, úprava křižovatky</t>
  </si>
  <si>
    <t>III/1118 Vojslavice, rekonstrukce propustku</t>
  </si>
  <si>
    <t xml:space="preserve">BESIP – Jiřice, II/272 km 21,850 do km 22,150 – úprava nehodového místa </t>
  </si>
  <si>
    <t>II/107 Kamenice</t>
  </si>
  <si>
    <t>III/3394 Petrovice, most ev.č. 3394-1</t>
  </si>
  <si>
    <t>11817-3 Luhy</t>
  </si>
  <si>
    <t>III/33420 Molitorov, most ev.č. 33420-1</t>
  </si>
  <si>
    <t>0107-1 Most u obce Radonice</t>
  </si>
  <si>
    <t>III/27922, most ev.č. 27922-2, Most přes řeku Jizeru před Loukovem</t>
  </si>
  <si>
    <t>III/33353 Přítoky, most ev.č. 33353-1</t>
  </si>
  <si>
    <t>navýšení celkových nákladů na akci</t>
  </si>
  <si>
    <t>0005478</t>
  </si>
  <si>
    <t>0005477</t>
  </si>
  <si>
    <t>0005479</t>
  </si>
  <si>
    <t>0005388</t>
  </si>
  <si>
    <t>Výměna balkonových dveří a žaluzií</t>
  </si>
  <si>
    <t>0005387</t>
  </si>
  <si>
    <t>0005471</t>
  </si>
  <si>
    <t>0004891</t>
  </si>
  <si>
    <t>0005472</t>
  </si>
  <si>
    <t>0005473</t>
  </si>
  <si>
    <t>0005474</t>
  </si>
  <si>
    <t>0005475</t>
  </si>
  <si>
    <t>0005476</t>
  </si>
  <si>
    <t>Elektronická požární signalizace a PBŘ nemovitostí</t>
  </si>
  <si>
    <t>Rekonstrukce terasy ve zvýšeném přízemí</t>
  </si>
  <si>
    <t>Rekonstrukce terasy 1. patro</t>
  </si>
  <si>
    <t>Rekonstrukce prádelny</t>
  </si>
  <si>
    <t>Náhradní zdroj - nákup agregátu</t>
  </si>
  <si>
    <t>Rekonstrukce rozvodů vody včetně koupelen v objektu Kláštera Rožďalovice</t>
  </si>
  <si>
    <t>Rekonstrukce  pokojů II. Etapa 21 pokojů</t>
  </si>
  <si>
    <t>Vybudování zimní zahrady</t>
  </si>
  <si>
    <t>Rekonstrukce koupelen klientů 1. část</t>
  </si>
  <si>
    <t>Rekonstrukce kuchyně vč. vybavení a VZT</t>
  </si>
  <si>
    <t>Rekonstrukce VZT kuchyně a 2. etapa VZT + rekuper. jedn. vč PD</t>
  </si>
  <si>
    <t>Rekonstrukce signalizace sestra - pacient</t>
  </si>
  <si>
    <t>Nákup nem. pro chr. bydlení v Ml. Bol.</t>
  </si>
  <si>
    <t>Lapol - kuchyně</t>
  </si>
  <si>
    <t>Pořízení výtahu a vybudování bezbarierového přístupu</t>
  </si>
  <si>
    <t xml:space="preserve">Dodávka automobilů </t>
  </si>
  <si>
    <t>Vybudování relaxační zahrady vč. PD</t>
  </si>
  <si>
    <t>Vybudování komunikačního systému sestra-klient a EPS</t>
  </si>
  <si>
    <t>Domov Vraný</t>
  </si>
  <si>
    <t>Rekonstrukce okapů, svodů, části krovu a části fasády</t>
  </si>
  <si>
    <t>Nákup osobního automobilu</t>
  </si>
  <si>
    <t>Rekonstrukce střechy Gen. Eliáše 483, Kladno</t>
  </si>
  <si>
    <t>Park generací</t>
  </si>
  <si>
    <t>navýšení CN</t>
  </si>
  <si>
    <t>Jiné zdroje = neinvestiční prostředky z rozpočtu kraje</t>
  </si>
  <si>
    <t>Rekonstrukce vnitřní počítačové sítě (intranetu)</t>
  </si>
  <si>
    <t>Oprava sociálního zařízení včetně bezbariérového WC</t>
  </si>
  <si>
    <t>9 místný automobil pro přepravu osob a nákladu</t>
  </si>
  <si>
    <t>88/2019/DOP</t>
  </si>
  <si>
    <t>89/2019/DOP</t>
  </si>
  <si>
    <t>90/2019/DOP</t>
  </si>
  <si>
    <t>91/2019/DOP</t>
  </si>
  <si>
    <t>92/2019/DOP</t>
  </si>
  <si>
    <t>93/2019/DOP</t>
  </si>
  <si>
    <t>94/2019/DOP</t>
  </si>
  <si>
    <t>96/2019/DOP</t>
  </si>
  <si>
    <t>97/2019/DOP</t>
  </si>
  <si>
    <t>98/2019/DOP</t>
  </si>
  <si>
    <t>99/2019/DOP</t>
  </si>
  <si>
    <t>100/2019/DOP</t>
  </si>
  <si>
    <t>101/2019/DOP</t>
  </si>
  <si>
    <t>102/2019/DOP</t>
  </si>
  <si>
    <t>103/2019/DOP</t>
  </si>
  <si>
    <t>104/2019/DOP</t>
  </si>
  <si>
    <t>105/2019/DOP</t>
  </si>
  <si>
    <t>6/2020</t>
  </si>
  <si>
    <t>0005483</t>
  </si>
  <si>
    <t>68/2019/SOC</t>
  </si>
  <si>
    <t>69/2019/SOC</t>
  </si>
  <si>
    <t>70/2019/SOC</t>
  </si>
  <si>
    <t>74/2019/SOC</t>
  </si>
  <si>
    <t>75/2019/SOC</t>
  </si>
  <si>
    <t>76/2019/SOC</t>
  </si>
  <si>
    <t>77/2019/SOC</t>
  </si>
  <si>
    <t>81/2019/SOC</t>
  </si>
  <si>
    <t>82/2019/SOC</t>
  </si>
  <si>
    <t>83/2019/SOC</t>
  </si>
  <si>
    <t>84/2019/SOC</t>
  </si>
  <si>
    <t>85/2019/SOC</t>
  </si>
  <si>
    <t>86/2019/SOC</t>
  </si>
  <si>
    <t>87/2019/SOC</t>
  </si>
  <si>
    <t>89/2019/SOC</t>
  </si>
  <si>
    <t>90/2019/SOC</t>
  </si>
  <si>
    <t>91/2019/SOC</t>
  </si>
  <si>
    <t>92/2019/SOC</t>
  </si>
  <si>
    <t>93/2019/SOC</t>
  </si>
  <si>
    <t>95/2019/SOC</t>
  </si>
  <si>
    <t>96/2019/SOC</t>
  </si>
  <si>
    <t>97/2019/SOC</t>
  </si>
  <si>
    <t>9/2020</t>
  </si>
  <si>
    <t>7/2019</t>
  </si>
  <si>
    <t>Neurčito</t>
  </si>
  <si>
    <t>0004974</t>
  </si>
  <si>
    <t>0004979</t>
  </si>
  <si>
    <t>0004981</t>
  </si>
  <si>
    <t>0004982</t>
  </si>
  <si>
    <t>0004985</t>
  </si>
  <si>
    <t>0004987</t>
  </si>
  <si>
    <t>0005307</t>
  </si>
  <si>
    <t>0005299</t>
  </si>
  <si>
    <t>67/2019/ZDR</t>
  </si>
  <si>
    <t>Komplexní rehabilitační centrum</t>
  </si>
  <si>
    <t>98/2019/ZDR</t>
  </si>
  <si>
    <t>Zdravotnická technologie pro Gynekologické oddělení</t>
  </si>
  <si>
    <t>126/2019/ZDR</t>
  </si>
  <si>
    <t>0004701</t>
  </si>
  <si>
    <t>0005318</t>
  </si>
  <si>
    <t>0004820</t>
  </si>
  <si>
    <t>0004821</t>
  </si>
  <si>
    <t>0004824</t>
  </si>
  <si>
    <t>0004825</t>
  </si>
  <si>
    <t>5/2019</t>
  </si>
  <si>
    <t>49/2019/KUL</t>
  </si>
  <si>
    <t>Revitalizace expozic Městského muzea Žebrák, pobočky MČK</t>
  </si>
  <si>
    <t>stavebně realizováno</t>
  </si>
  <si>
    <t>Roky 2019 a 2020 = odložené financování. Realizace ukončena</t>
  </si>
  <si>
    <t>písmo škrtnuto + poznámka</t>
  </si>
  <si>
    <t>Jiné zdroje = prostředky nemocnice. Realizace ukončena
Rok 2019 = odložené financování</t>
  </si>
  <si>
    <t>Aktuální stav (Příprava VZ, Probíhá VZ, Realizace, Ukončeno,  Zrušeno)</t>
  </si>
  <si>
    <t>zeleně podbarveno + poznámka</t>
  </si>
  <si>
    <t>oranžově podbarveno</t>
  </si>
  <si>
    <t xml:space="preserve">Speciální vozidlo pro potřeby dopravní policie </t>
  </si>
  <si>
    <t>x</t>
  </si>
  <si>
    <t>0005319</t>
  </si>
  <si>
    <t>0005482</t>
  </si>
  <si>
    <t>0001783</t>
  </si>
  <si>
    <t>0005437</t>
  </si>
  <si>
    <t>0005448</t>
  </si>
  <si>
    <t>0005438</t>
  </si>
  <si>
    <t>0005439</t>
  </si>
  <si>
    <t>0005445</t>
  </si>
  <si>
    <t>0005446</t>
  </si>
  <si>
    <t>0005436</t>
  </si>
  <si>
    <t>0005434</t>
  </si>
  <si>
    <t>0005435</t>
  </si>
  <si>
    <t>0005442</t>
  </si>
  <si>
    <t>0005433</t>
  </si>
  <si>
    <t>průběžně</t>
  </si>
  <si>
    <t>Startovací byty</t>
  </si>
  <si>
    <t>Rozvoj Rabasovy galerie Rakovník, stavební úpravy a dostavba</t>
  </si>
  <si>
    <t>Časový horizont změny aktuálního stavu (měsíc/rok)</t>
  </si>
  <si>
    <t>*</t>
  </si>
  <si>
    <t>045-24/2018/RK ze dne 6.8.2018
 041-15/2018/ZK ze dne 27.8.2018</t>
  </si>
  <si>
    <t>045-24/2018/RK ze dne 6.8.2018 
041-15/2018/ZK ze dne 27.8.2018</t>
  </si>
  <si>
    <t>Předpokládané čtvrtletní čerpání - 2019</t>
  </si>
  <si>
    <t>Instruktážní a nácviková hala - ocelokolna včetně projektové dokumentace</t>
  </si>
  <si>
    <t>Finanční prostředky r. 2019</t>
  </si>
  <si>
    <t>Smlouva Ano/Ne</t>
  </si>
  <si>
    <t>Realizace fyzicky začala Ano/Ne</t>
  </si>
  <si>
    <t>Ano</t>
  </si>
  <si>
    <t>051-39/2017/RK ze dne 13.11.2017  028-11/2017/ZK ze dne 5.12.2017</t>
  </si>
  <si>
    <t xml:space="preserve"> dílčí plnění jednotlivých akcí</t>
  </si>
  <si>
    <t>025-05/2019/RK ze dne 4.2.2019  101-17/2019/ZK ze dne 18.2.2019</t>
  </si>
  <si>
    <t>1/2019/INF</t>
  </si>
  <si>
    <t>2/2019/INF</t>
  </si>
  <si>
    <t>3/2019/INF</t>
  </si>
  <si>
    <t>5/2019/INF</t>
  </si>
  <si>
    <t>018-34/2018/RK ze dne 5.11.2018 128-16/2018/ZK ze dne 24.11.2018</t>
  </si>
  <si>
    <t>6/2019/INF</t>
  </si>
  <si>
    <t>8/2019/INF</t>
  </si>
  <si>
    <t>9/2019/INF</t>
  </si>
  <si>
    <t>10/2019/INF</t>
  </si>
  <si>
    <t>0005549</t>
  </si>
  <si>
    <t>11/2019/INF</t>
  </si>
  <si>
    <t>12/2019/INF</t>
  </si>
  <si>
    <t>0005548</t>
  </si>
  <si>
    <t>13/2019/INF</t>
  </si>
  <si>
    <t>14/2019/INF</t>
  </si>
  <si>
    <t>0005545</t>
  </si>
  <si>
    <t>15/2019/INF</t>
  </si>
  <si>
    <t>0005546</t>
  </si>
  <si>
    <t>16/2019/INF</t>
  </si>
  <si>
    <t>0005547</t>
  </si>
  <si>
    <t>17/2019/INF</t>
  </si>
  <si>
    <t>0005553</t>
  </si>
  <si>
    <t>Rozšíření IS FaMA+ pro příspěvkové organizace kraje</t>
  </si>
  <si>
    <t>Rozšíření stávajícího a v loňském roce upgradovaného informačního systému na příspěvkové organizace kraje. Využití pro evidenci nemovitého majetku.</t>
  </si>
  <si>
    <t>Průběžně</t>
  </si>
  <si>
    <t>097-15/2017/RK ze dne 27. 4.2017  040-23/2017/RK ze dne 15.6.2017   038-07/2017/ZK ze dne 27.6.2017</t>
  </si>
  <si>
    <t>změna financování</t>
  </si>
  <si>
    <t>NE</t>
  </si>
  <si>
    <t>ANO</t>
  </si>
  <si>
    <t>snížení CN</t>
  </si>
  <si>
    <t>069-42/2017/RK ze dne 4.12.2017 015-12/2018/ZK ze dne 29.1.2018</t>
  </si>
  <si>
    <t>076-04/2018/RK ze dne 5.2.2018  033-13/2018/ZK ze dne 26.4.2018</t>
  </si>
  <si>
    <t>0005512</t>
  </si>
  <si>
    <t>0005511</t>
  </si>
  <si>
    <t>0005501</t>
  </si>
  <si>
    <t>0005507</t>
  </si>
  <si>
    <t>ZRUŠENO</t>
  </si>
  <si>
    <t>0005508</t>
  </si>
  <si>
    <t>0005510</t>
  </si>
  <si>
    <t>106/2019/DOP</t>
  </si>
  <si>
    <t>Přenosné osobní pokladny</t>
  </si>
  <si>
    <t>vyhotovena PD</t>
  </si>
  <si>
    <t>Galerie Středočeského kraje, Kutná Hora</t>
  </si>
  <si>
    <t>Muzeum Českého krasu, Beroun</t>
  </si>
  <si>
    <t>041-02/2018/RK ze dne 15.1.2018  015-12/2018/ZK ze dne 29.1.2018  114-12/2018/ZK ze dne 29.1.2018</t>
  </si>
  <si>
    <t>Koupě zámku v Přerově nad Labem (splátky hodnoty nemovitosti jsou naplánovány na 5 let)</t>
  </si>
  <si>
    <t>7/2020</t>
  </si>
  <si>
    <t>České muzeum stříbra, Kutná Hora</t>
  </si>
  <si>
    <t>Výstavba nového centrálního muzejního depozitáře pro RM Kolín v Kouřimi</t>
  </si>
  <si>
    <t>0005556</t>
  </si>
  <si>
    <t>0005557</t>
  </si>
  <si>
    <t>0005558</t>
  </si>
  <si>
    <t>0005560</t>
  </si>
  <si>
    <t>0005561</t>
  </si>
  <si>
    <t>0005562</t>
  </si>
  <si>
    <t>0005563</t>
  </si>
  <si>
    <t>2/2020</t>
  </si>
  <si>
    <t>0005564</t>
  </si>
  <si>
    <t>0005565</t>
  </si>
  <si>
    <t>0005566</t>
  </si>
  <si>
    <t>0005567</t>
  </si>
  <si>
    <t>0005568</t>
  </si>
  <si>
    <t>5/2020</t>
  </si>
  <si>
    <t>0005569</t>
  </si>
  <si>
    <t>0005570</t>
  </si>
  <si>
    <t>0005571</t>
  </si>
  <si>
    <t>0005540</t>
  </si>
  <si>
    <t>50/2019/KUL</t>
  </si>
  <si>
    <t>Přípravné práce a převoz Thomasova konvertoru do skanzenu Mayrau</t>
  </si>
  <si>
    <t>UKONČENO</t>
  </si>
  <si>
    <t>Havarijní opravy elektroinstalace, rozvodu vody a odpadů v DOZP-studie proveditelnosti</t>
  </si>
  <si>
    <t>studie proveditelnosti hotová</t>
  </si>
  <si>
    <t>PO soutěží sama</t>
  </si>
  <si>
    <t>98/2019/SOC</t>
  </si>
  <si>
    <t>Pořízení EPS</t>
  </si>
  <si>
    <t>99/2019/SOC</t>
  </si>
  <si>
    <t>Hřiště pro seniory</t>
  </si>
  <si>
    <t>100/2019/SOC</t>
  </si>
  <si>
    <t>Rekonstrukce střechy - Ledce bytový dům</t>
  </si>
  <si>
    <t>101/2019/SOC</t>
  </si>
  <si>
    <t xml:space="preserve">Vybavení kuchyně konvektomat,lednice,sporák a dodávka klimatizace </t>
  </si>
  <si>
    <t>102/2019/SOC</t>
  </si>
  <si>
    <t>103/2019/SOC</t>
  </si>
  <si>
    <t>104/2019/SOC</t>
  </si>
  <si>
    <t>Rekontrukce vodovodu, kanalizace,sociálního zařízení,elektřiny a topení  Gen.Eliáše 483, Kladno</t>
  </si>
  <si>
    <t>8/2020</t>
  </si>
  <si>
    <t>10/2020</t>
  </si>
  <si>
    <t>až budou finanční prostředky</t>
  </si>
  <si>
    <t>1/2020</t>
  </si>
  <si>
    <t>smlouva na PD ano</t>
  </si>
  <si>
    <t>018-34/2018/RK ze dne 5.11.2018 128-16/2018/ZK ze dne 26.11.2018</t>
  </si>
  <si>
    <t>připravuje se převod pozemku</t>
  </si>
  <si>
    <t>0005485</t>
  </si>
  <si>
    <t>Výměna zámků (generální klíč nahradit elektronickým systémem)</t>
  </si>
  <si>
    <t>Základní škola, Vlašim, Březinská 1702</t>
  </si>
  <si>
    <t>Integrovaná střední škola technická Mělník, příspěvková organizace</t>
  </si>
  <si>
    <t>Víceúčelová sportovní hala</t>
  </si>
  <si>
    <t>Zřízení vodorovného dopravního značení, bezpečnostní prvky</t>
  </si>
  <si>
    <t>107/2019/DOP</t>
  </si>
  <si>
    <t>Okružní křižovatka Nymburk</t>
  </si>
  <si>
    <t>Vybudování a zprovoznění paliativní péče, tzv. hospicových lůžek v nemocnici Kutná Hora</t>
  </si>
  <si>
    <t>Rekonstrukce bývalé svobodárny na Centrum pro vzdělávání a péči o zaměstnance ON Kolín, a. s.</t>
  </si>
  <si>
    <t>Manipulační plochy a zpevněné plochy pro vozíčkáře včetně projektové dokumentace</t>
  </si>
  <si>
    <t>Kapitálové prostředky v Plánu (Zásobníku) investic 2019</t>
  </si>
  <si>
    <t xml:space="preserve"> v tis. Kč</t>
  </si>
  <si>
    <t>Jiné zdroje= vlastní zdroje nemocnice</t>
  </si>
  <si>
    <t>Zařazeno do Plánu (Zásobníku) investic usnesením RK/ZK</t>
  </si>
  <si>
    <t>V P(Z)I od roku</t>
  </si>
  <si>
    <t>nutné</t>
  </si>
  <si>
    <t>odkup nové stavby silnice</t>
  </si>
  <si>
    <t>CELKEM 25 - Odbor Bezpečnostní ředitel</t>
  </si>
  <si>
    <t>CELKEM 17 - Odbor sociálních věcí</t>
  </si>
  <si>
    <t>CELKEM 10 - Odbor životního prostředí a zemědělství</t>
  </si>
  <si>
    <t>CELKEM 09 - Odbor řízení dotačních projektů</t>
  </si>
  <si>
    <t>CELKEM 08 - Odbor regionálního rozvoje</t>
  </si>
  <si>
    <t>CELKEM 07 - Odbor zdravotnictví</t>
  </si>
  <si>
    <t>CELKEM 06 - Odbor kultury a památkové péče</t>
  </si>
  <si>
    <t>CELKEM 05 - Odbor školství</t>
  </si>
  <si>
    <t>CELKEM 04 - Odbor dopravy</t>
  </si>
  <si>
    <t>CELKEM 03 - Odbor informatiky</t>
  </si>
  <si>
    <t>CELKEM 02 - Odbor podpory řízení krajského úřadu</t>
  </si>
  <si>
    <t>CELKEM 01 - Odbor Kancelář hejtmanky</t>
  </si>
  <si>
    <t>Kompletní rekonstrukce elektroinstalace v DS</t>
  </si>
  <si>
    <t>1/2019/OZP</t>
  </si>
  <si>
    <t>2/2019/OZP</t>
  </si>
  <si>
    <t>smlouva na PD, zastaveno radním</t>
  </si>
  <si>
    <t>jiné zdroje=vlastní zdroje PO</t>
  </si>
  <si>
    <t>PD hotová, VŘ na zhotovitele není vypsáno</t>
  </si>
  <si>
    <t>smlouva na PD, vyhotovuje se PD, jiné zdroje=vlastní zdroje PO</t>
  </si>
  <si>
    <t>11.3.2019 předání staveniště. Jiné zdroje=vlastní zdroje PO</t>
  </si>
  <si>
    <t>smlouva na PD, vyhotovuje se PD</t>
  </si>
  <si>
    <t>výběrové řízení na zhotovitele PD bylo přerušeno</t>
  </si>
  <si>
    <t>hotová PD</t>
  </si>
  <si>
    <t xml:space="preserve">Pozastaveno radním. </t>
  </si>
  <si>
    <t>probíhá Vř na PD,  jiné zdroje=vlastní zdroje PO (IF PO)</t>
  </si>
  <si>
    <t>Jiné zdroje = neinvestiční prostředky, smlouva na PD</t>
  </si>
  <si>
    <t xml:space="preserve"> jiné zdroje=vlastní zdroje PO</t>
  </si>
  <si>
    <t>Předpoklad v roce 2021</t>
  </si>
  <si>
    <t>Předpoklad v roce 2022+</t>
  </si>
  <si>
    <t>022-14/2019/RK ze dne 15.4.2019  108-18/2019/ZK ze dne 29.4.2019</t>
  </si>
  <si>
    <t>0005444</t>
  </si>
  <si>
    <t xml:space="preserve">Přerušeno výběrové řízení </t>
  </si>
  <si>
    <t>4/2020</t>
  </si>
  <si>
    <t>Vyhlášeno 5. výběrové řízení</t>
  </si>
  <si>
    <t>smlouva podepsána</t>
  </si>
  <si>
    <t>105/2019/SOC</t>
  </si>
  <si>
    <t>Profesionální pračka prádla 13 kg</t>
  </si>
  <si>
    <t>106/2019/SOC</t>
  </si>
  <si>
    <t>Profesionální pračka prádla 24 kg + sušicka</t>
  </si>
  <si>
    <t>107/2019/SOC</t>
  </si>
  <si>
    <t>Rekonstrukce podlah v celém objektu</t>
  </si>
  <si>
    <t>108/2019/SOC</t>
  </si>
  <si>
    <t>Rekonstrukce 6 pokojů ve 2. patře staré budovy</t>
  </si>
  <si>
    <t>109/2019/SOC</t>
  </si>
  <si>
    <t>110/2019/SOC</t>
  </si>
  <si>
    <t>Centrální zařízení na úpravu vody</t>
  </si>
  <si>
    <t>111/2019/SOC</t>
  </si>
  <si>
    <t>Výstavba technické budovy, údržba a prádelna</t>
  </si>
  <si>
    <t>112/2019/SOC</t>
  </si>
  <si>
    <t>Luxur Poděbrady</t>
  </si>
  <si>
    <t>Rekonstrukce zařízení sestra pacient</t>
  </si>
  <si>
    <t>113/2019/SOC</t>
  </si>
  <si>
    <t>Rekonstrukce pokojů III. odd. - 21 pokojů</t>
  </si>
  <si>
    <t>114/2019/SOC</t>
  </si>
  <si>
    <t>Rekonstrukce elektroinstalace tech. zázemí domova</t>
  </si>
  <si>
    <t>115/2019/SOC</t>
  </si>
  <si>
    <t>Rekonstrukce vodoinstalace tech. zázemí domova</t>
  </si>
  <si>
    <t>116/2019/SOC</t>
  </si>
  <si>
    <t>Domov seniorů Vojkov</t>
  </si>
  <si>
    <t>Nákup a rekonstrukce budovy  41</t>
  </si>
  <si>
    <t>117/2019/SOC</t>
  </si>
  <si>
    <t>Nákup plynového kotle</t>
  </si>
  <si>
    <t>118/2019/SOC</t>
  </si>
  <si>
    <t xml:space="preserve">Výměna kabiny lůžkového výtahu budova č. 6 </t>
  </si>
  <si>
    <t>119/2019/SOC</t>
  </si>
  <si>
    <t>120/2019/SOC</t>
  </si>
  <si>
    <t>Rekonstrukce topného systému</t>
  </si>
  <si>
    <t>6-12/2019</t>
  </si>
  <si>
    <t>Ne</t>
  </si>
  <si>
    <t>10/2019/OŘÚ</t>
  </si>
  <si>
    <t>Pořízení osobního vozidla</t>
  </si>
  <si>
    <t>0005577</t>
  </si>
  <si>
    <t>Bellevue Ledce</t>
  </si>
  <si>
    <t>Domov Na Hrádku, Červený Hrádek</t>
  </si>
  <si>
    <t>Rybka Neratovice</t>
  </si>
  <si>
    <t>Domov Buda, Zásmuky</t>
  </si>
  <si>
    <t>Domov Barbora, Kutná Hora</t>
  </si>
  <si>
    <t>Domov Pod Kavčí Skálou, Říčany u Prahy</t>
  </si>
  <si>
    <t>Vyšší Hrádek, Brandýs n.L.</t>
  </si>
  <si>
    <t>Domov seniorů TGM, Beroun</t>
  </si>
  <si>
    <t>Domov Na Zátiší, Rakovník</t>
  </si>
  <si>
    <t>Domov Laguna, Psáry</t>
  </si>
  <si>
    <t>Domov Pod Lipami, Smečno</t>
  </si>
  <si>
    <t>Domov pod lípou, Lipník</t>
  </si>
  <si>
    <t>Domov Domino, Zavidov</t>
  </si>
  <si>
    <t>Domov V Zahradách, Zdice</t>
  </si>
  <si>
    <t>Domov Na Zámku, Lysá</t>
  </si>
  <si>
    <t>dopracování PD</t>
  </si>
  <si>
    <t>vyhotovena PD - aktualizace PD</t>
  </si>
  <si>
    <t>0005640</t>
  </si>
  <si>
    <t>51/2019/KUL</t>
  </si>
  <si>
    <t>Výklenková kaplička se sousoším sv. Jana Nepomuckého z Tismic</t>
  </si>
  <si>
    <t>akce nově zařazená</t>
  </si>
  <si>
    <t>Probíhá příprava dohody o narovnání mezi SČK a SŽDC, Dohoda k posouzení je na SŽDC</t>
  </si>
  <si>
    <t>stavebně realizováno, doplatek akce</t>
  </si>
  <si>
    <t>stavební realizace</t>
  </si>
  <si>
    <t>v realizaci</t>
  </si>
  <si>
    <t>3/2020</t>
  </si>
  <si>
    <t>108/2019/DOP</t>
  </si>
  <si>
    <t>Krčínova cyklostezka</t>
  </si>
  <si>
    <t>pozastaveno</t>
  </si>
  <si>
    <t>Vybraný účastník byl vyzván k podpisu smlouvy, pozastaveno</t>
  </si>
  <si>
    <t>1/2021</t>
  </si>
  <si>
    <t>1/2022</t>
  </si>
  <si>
    <t>0003960</t>
  </si>
  <si>
    <t>hotová PD - škola si zaplatila z vlastních zdrojů</t>
  </si>
  <si>
    <t>9/2022</t>
  </si>
  <si>
    <t>0005621</t>
  </si>
  <si>
    <t>0005622</t>
  </si>
  <si>
    <t>změna č. ADA</t>
  </si>
  <si>
    <t>0005641</t>
  </si>
  <si>
    <t>5/2022</t>
  </si>
  <si>
    <t>3/2021</t>
  </si>
  <si>
    <t xml:space="preserve">Jiné zdroje = prostředky nemocnice. Dodatek SoD prodloužení termínu do 30.9.2019.  </t>
  </si>
  <si>
    <t>Jiné zdroje = vlastní prostředky nemocnice. 
Realizace červenec
Bude plynule navazovat na první, již probíhající etapu.</t>
  </si>
  <si>
    <t>Rekonstrukce a modernizace COS</t>
  </si>
  <si>
    <t>135/2019/ZDR</t>
  </si>
  <si>
    <t>hotová PD, nebylo vyhlášeno VŘ, změna č. ADA</t>
  </si>
  <si>
    <t>136/2019/ZDR</t>
  </si>
  <si>
    <t>Změna užívání části objektu C1A - DIOP a NIP</t>
  </si>
  <si>
    <t xml:space="preserve">Rekonstrukce 4. a 5. NP v objektu gynekologie </t>
  </si>
  <si>
    <t>Jiné zdroje = prostředky nemocnice.   Probíhá soudní spor. Dodávky dokončeny</t>
  </si>
  <si>
    <t>Schválený rozpočet 2019 (usn. č. 009-16/2018/ZK ze dne 26.11.2018)</t>
  </si>
  <si>
    <t>limit čerpání kap. prostředků pro r. 2019 - 19 696 tis. Kč</t>
  </si>
  <si>
    <t>limit čerpání kap. prostředků pro r. 2019 - 87 831 tis. Kč</t>
  </si>
  <si>
    <t>limit čerpání kap. prostředků pro r. 2019 - 9 400 tis. Kč</t>
  </si>
  <si>
    <t>limit čerpání kap. prostředků pro r. 2019 - 1 000 tis. Kč</t>
  </si>
  <si>
    <t>limit čerpání kap. prostředků pro r. 2019 - 8 265 tis. Kč</t>
  </si>
  <si>
    <t>limit čerpání kap. prostředků pro r. 2019 - 411 752 tis. Kč</t>
  </si>
  <si>
    <t>limit čerpání kap. prostředků pro r. 2019 - 52 685 tis. Kč</t>
  </si>
  <si>
    <t>limit čerpání kap. prostředků pro r. 2019 - 16 567 tis. Kč</t>
  </si>
  <si>
    <t>limit čerpání kap. prostředků pro r. 2019 - 10 144 tis. Kč</t>
  </si>
  <si>
    <t>studie k soutěži na PD hotová</t>
  </si>
  <si>
    <t>limit čerpání kap. prostředků pro r. 2019 - 1 079 038 tis. Kč (bez odloženého financování)</t>
  </si>
  <si>
    <t>limit čerpání kap. prostředků pro r. 2019 - 262 548 tis. Kč (bez odloženého financování)</t>
  </si>
  <si>
    <t>Rozdělení zůstatku hospodaření z roku 2018 (usn. č. 009-18/2019/ZK ze dne 29.4.2019)</t>
  </si>
  <si>
    <t>Převod finančních prostředků z kapitoly 04 - Doprava (usn. č. 012-15/2019/RK ze dne 25.4.2019)</t>
  </si>
  <si>
    <r>
      <t xml:space="preserve">limit čerpání kap. prostředků pro r. 2019 - </t>
    </r>
    <r>
      <rPr>
        <b/>
        <sz val="12"/>
        <rFont val="Arial"/>
        <family val="2"/>
        <charset val="238"/>
      </rPr>
      <t>1 115 788</t>
    </r>
    <r>
      <rPr>
        <b/>
        <sz val="10"/>
        <rFont val="Arial"/>
        <family val="2"/>
        <charset val="238"/>
      </rPr>
      <t xml:space="preserve"> tis. Kč (včetně odloženého financování)</t>
    </r>
  </si>
  <si>
    <t>044-36/2017/RK ze dne 12.10.2017  009-10/2017/ZK ze dne 24.10.2017</t>
  </si>
  <si>
    <t>040-23/2017/RK ze dne 15.6.2017   038-07/2017/ZK ze dne 27.6.2017</t>
  </si>
  <si>
    <t>018-04/2017/ZK ze dne 7. 3. 2017  040-23/2017/RK ze dne 15.6.2017 038-07/2017/ZK ze dne 27.6.2017</t>
  </si>
  <si>
    <t>051-39/2017/RK ze dne 13.11.2017 028-11/2017/ZK ze dne 5.12.2017</t>
  </si>
  <si>
    <t>054-14/2014/RK ze dne 14.4.2014            013-11/2014/ZK ze dne 28.4.2014</t>
  </si>
  <si>
    <t>026-13/2016/RK ze dne 4.4.2016  012-22 /2016/ZK ze dne 25.4.2016</t>
  </si>
  <si>
    <t>066-10/2012/RK ze dne 12.03.2012   062-21/2012/ZK ze dne 19.03.2012</t>
  </si>
  <si>
    <t>005-12/2010/RK ze dne 29.03.2010  065-10/2010/ZK ze dne 12.04.2010</t>
  </si>
  <si>
    <t>060-26/2017/RK ze dne 20.7.2017  044-36/2017/RK ze dne 12.10.2017  009-10/2017/ZK ze dne 24.10.2017</t>
  </si>
  <si>
    <t>007-09/2017/RK ze dne 9.3.2017  040-23/2017/RK ze dne 15.6.2017   038-07/2017/ZK ze dne 27.6.2017</t>
  </si>
  <si>
    <t>026-13/2016/RK ze dne 4.4.2016        012-22/2016/ZK ze dne 25.4.2016</t>
  </si>
  <si>
    <t>036-23/2011/RK ze dne 30.05.2011            043-16/2011/ZK ze dne  06.06.2011</t>
  </si>
  <si>
    <t>041-02/2018/RK ze dne 15.1.2018  015-12/2018/ZK ze dne 29.1.2018</t>
  </si>
  <si>
    <t>071-29/2016/RK ze dne 29.8.2016       012-24/2016/ZK ze dne 19.9.2016</t>
  </si>
  <si>
    <t>026-13/2016/RK ze dne 4.4.2016    012-22/2016/ZK ze dne 25.4.2016</t>
  </si>
  <si>
    <t>018-14/2017/RK ze dne 13.4.2017 028-06/2017/ZK ze dne 25.4.2017</t>
  </si>
  <si>
    <t>047-11/2017/RK ze dne 23.3.2017  040-23/2017/RK ze dne 15.6.2017</t>
  </si>
  <si>
    <t>075-07/2006/RK ze dne 30.03.2006                   013-11/2006/ZK ze dne 24.04.2006</t>
  </si>
  <si>
    <t>008-08/2013/RK ze dne 25.02.2013           004-03/2013/ZK ze dne 11.03.2013</t>
  </si>
  <si>
    <t>042-11/2011/RK ze dne 07.03.2011           047-15/2011/ZK ze dne 11.03.2011</t>
  </si>
  <si>
    <t>068-39/2015/RK ze dne 9.11.2015        006-20/2015/ZK ze dne 7.12.2015</t>
  </si>
  <si>
    <t>042-11/2011/RK ze dne 07.03.2011              047-15/2011/ZK ze dne 11.03.2011</t>
  </si>
  <si>
    <t>Nákup a rekonstrukce domu Kamýk</t>
  </si>
  <si>
    <t>Odborné učiliště, Praktická škola, Základní škola a Mateřská škola Příbram IV</t>
  </si>
  <si>
    <t>Kapitálové prostředky  (před změnou č. 4)</t>
  </si>
  <si>
    <t>Kapitálové prostředky  (po změně č. 4)</t>
  </si>
  <si>
    <t>číselné hodnoty finančních prostředků jsou ukládány s přesností na haléře, pro přehlednost jsou zobrazovány zaokrouhleně na celé tis. Kč.</t>
  </si>
  <si>
    <t>Gymnázium J. S. Machara, Brandýs nad Labem - Stará Boleslav</t>
  </si>
  <si>
    <t>Školní statek Středočeského kraje, Mělník</t>
  </si>
  <si>
    <t>Změna č. 4</t>
  </si>
  <si>
    <t>vlastní prostředky PO, a.s.</t>
  </si>
  <si>
    <t>prostředky rozpočtu SK kromě kap. 12</t>
  </si>
  <si>
    <t xml:space="preserve">016-06/2017/RK ze dne 16.2.2017   022-04/2017/ZK ze dne 7.3.2017     </t>
  </si>
  <si>
    <t xml:space="preserve">Jiné zdroje = vlastní zdroje nemocnice. 
</t>
  </si>
  <si>
    <t xml:space="preserve">Rozšíření IS GINIS na žádost FIN a vedení KÚ v souvislosti s elektronizací dokumentů Rady SčK. </t>
  </si>
  <si>
    <t xml:space="preserve">Důvodem rozšíření je zajištění konverze dokumentů Word na .pdf/A k elektronickému podepisování dokumentů v IS GINIS z důvodu kompatibility a přechodu na verzi IS GINIS 3.82. </t>
  </si>
  <si>
    <t>Hotová projektová dokumentace</t>
  </si>
  <si>
    <t>do výběrového řízení se nikdo nepřihlásil kvůli nízké ceně, navýšeno a bude vyhlášeno nové výběrové řízení</t>
  </si>
  <si>
    <t xml:space="preserve"> smlouva na PD  není podepsána (doložení dokladů k VŘ) </t>
  </si>
  <si>
    <t xml:space="preserve">Jiné zdroje = vlastní zdroje nemocnice
Dodatek SoD prodloužení termínu do 30.9.2019.  
</t>
  </si>
  <si>
    <t>jiné zdroje-investiční fond PO</t>
  </si>
  <si>
    <r>
      <t xml:space="preserve">CELKEM  </t>
    </r>
    <r>
      <rPr>
        <sz val="12"/>
        <rFont val="Arial"/>
        <family val="2"/>
        <charset val="238"/>
      </rPr>
      <t>včetně odloženého financování</t>
    </r>
  </si>
  <si>
    <t>126/2019/SKOL</t>
  </si>
  <si>
    <t>1/2019/SKOL</t>
  </si>
  <si>
    <t>2/2019/SKOL</t>
  </si>
  <si>
    <t>3/2019/SKOL</t>
  </si>
  <si>
    <t>4/2019/SKOL</t>
  </si>
  <si>
    <t>5/2019/SKOL</t>
  </si>
  <si>
    <t>6/2019/SKOL</t>
  </si>
  <si>
    <t>7/2019/SKOL</t>
  </si>
  <si>
    <t>8/2019/SKOL</t>
  </si>
  <si>
    <t>10/2019/SKOL</t>
  </si>
  <si>
    <t>11/2019/SKOL</t>
  </si>
  <si>
    <t>12/2019/SKOL</t>
  </si>
  <si>
    <t>13/2019/SKOL</t>
  </si>
  <si>
    <t>14/2019/SKOL</t>
  </si>
  <si>
    <t>16/2019/SKOL</t>
  </si>
  <si>
    <t>17/2019/SKOL</t>
  </si>
  <si>
    <t>18/2019/SKOL</t>
  </si>
  <si>
    <t>19/2019/SKOL</t>
  </si>
  <si>
    <t>20/2019/SKOL</t>
  </si>
  <si>
    <t>21/2019/SKOL</t>
  </si>
  <si>
    <t>22/2019/SKOL</t>
  </si>
  <si>
    <t>23/2019/SKOL</t>
  </si>
  <si>
    <t>25/2019/SKOL</t>
  </si>
  <si>
    <t>26/2019/SKOL</t>
  </si>
  <si>
    <t>27/2019/SKOL</t>
  </si>
  <si>
    <t>31/2019/SKOL</t>
  </si>
  <si>
    <t>33/2019/SKOL</t>
  </si>
  <si>
    <t>34/2019/SKOL</t>
  </si>
  <si>
    <t>37/2019/SKOL</t>
  </si>
  <si>
    <t>38/2019/SKOL</t>
  </si>
  <si>
    <t>39/2019/SKOL</t>
  </si>
  <si>
    <t>41/2019/SKOL</t>
  </si>
  <si>
    <t>42/2019/SKOL</t>
  </si>
  <si>
    <t>43/2019/SKOL</t>
  </si>
  <si>
    <t>45/2019/SKOL</t>
  </si>
  <si>
    <t>49/2019/SKOL</t>
  </si>
  <si>
    <t>50/2019/SKOL</t>
  </si>
  <si>
    <t>51/2019/SKOL</t>
  </si>
  <si>
    <t>52/2019/SKOL</t>
  </si>
  <si>
    <t>53/2019/SKOL</t>
  </si>
  <si>
    <t>54/2019/SKOL</t>
  </si>
  <si>
    <t>55/2019/SKOL</t>
  </si>
  <si>
    <t>56/2019/SKOL</t>
  </si>
  <si>
    <t>58/2019/SKOL</t>
  </si>
  <si>
    <t>57/2019/SKOL</t>
  </si>
  <si>
    <t>60/2019/SKOL</t>
  </si>
  <si>
    <t>61/2019/SKOL</t>
  </si>
  <si>
    <t>62/2019/SKOL</t>
  </si>
  <si>
    <t>64/2019/SKOL</t>
  </si>
  <si>
    <t>66/2019/SKOL</t>
  </si>
  <si>
    <t>67/2019/SKOL</t>
  </si>
  <si>
    <t>68/2019/SKOL</t>
  </si>
  <si>
    <t>69/2019/SKOL</t>
  </si>
  <si>
    <t>70/2019/SKOL</t>
  </si>
  <si>
    <t>71/2019/SKOL</t>
  </si>
  <si>
    <t>72/2019/SKOL</t>
  </si>
  <si>
    <t>73/2019/SKOL</t>
  </si>
  <si>
    <t>74/2019/SKOL</t>
  </si>
  <si>
    <t>75/2019/SKOL</t>
  </si>
  <si>
    <t>77/2019/SKOL</t>
  </si>
  <si>
    <t>78/2019/SKOL</t>
  </si>
  <si>
    <t>79/2019/SKOL</t>
  </si>
  <si>
    <t>80/2019/SKOL</t>
  </si>
  <si>
    <t>81/2019/SKOL</t>
  </si>
  <si>
    <t>82/2019/SKOL</t>
  </si>
  <si>
    <t>83/2019/SKOL</t>
  </si>
  <si>
    <t>84/2019/SKOL</t>
  </si>
  <si>
    <t>85/2019/SKOL</t>
  </si>
  <si>
    <t>86/2019/SKOL</t>
  </si>
  <si>
    <t>87/2019/SKOL</t>
  </si>
  <si>
    <t>88/2019/SKOL</t>
  </si>
  <si>
    <t>89/2019/SKOL</t>
  </si>
  <si>
    <t>91/2019/SKOL</t>
  </si>
  <si>
    <t>92/2019/SKOL</t>
  </si>
  <si>
    <t>93/2019/SKOL</t>
  </si>
  <si>
    <t>94/2019/SKOL</t>
  </si>
  <si>
    <t>96/2019/SKOL</t>
  </si>
  <si>
    <t>97/2019/SKOL</t>
  </si>
  <si>
    <t>98/2019/SKOL</t>
  </si>
  <si>
    <t>99/2019/SKOL</t>
  </si>
  <si>
    <t>100/2019/SKOL</t>
  </si>
  <si>
    <t>101/2019/SKOL</t>
  </si>
  <si>
    <t>102/2019/SKOL</t>
  </si>
  <si>
    <t>103/2019/SKOL</t>
  </si>
  <si>
    <t>104/2019/SKOL</t>
  </si>
  <si>
    <t>105/2019/SKOL</t>
  </si>
  <si>
    <t>106/2019/SKOL</t>
  </si>
  <si>
    <t>107/2019/SKOL</t>
  </si>
  <si>
    <t>108/2019/SKOL</t>
  </si>
  <si>
    <t>110/2019/SKOL</t>
  </si>
  <si>
    <t>112/2019/SKOL</t>
  </si>
  <si>
    <t>113/2019/SKOL</t>
  </si>
  <si>
    <t>114/2019/SKOL</t>
  </si>
  <si>
    <t>115/2019/SKOL</t>
  </si>
  <si>
    <t>116/2019/SKOL</t>
  </si>
  <si>
    <t>117/2019/SKOL</t>
  </si>
  <si>
    <t>118/2019/SKOL</t>
  </si>
  <si>
    <t>119/2019/SKOL</t>
  </si>
  <si>
    <t>120/2019/SKOL</t>
  </si>
  <si>
    <t>121/2019/SKOL</t>
  </si>
  <si>
    <t>122/2019/SKOL</t>
  </si>
  <si>
    <t>123/2019/SKOL</t>
  </si>
  <si>
    <t>124/2019/SKOL</t>
  </si>
  <si>
    <t>0005611</t>
  </si>
  <si>
    <t>0005653</t>
  </si>
  <si>
    <t>Polabské muzeum, Přerov n.L.</t>
  </si>
  <si>
    <t>0005662</t>
  </si>
  <si>
    <t>Změna financování.  Uskutečněná dodávka HW a SW, pokračuje plnění ze smlouvy. Další investice plánovány na rok 2020 a 2021</t>
  </si>
  <si>
    <t>Zrušení VZ, po revizi zadávací dokumentace bude vyhlášena nová VZ s termínem pro nabídky 13.8.2019. Předpoklad čerpání do 31.12.2019.</t>
  </si>
  <si>
    <t>Změna financování. Probíhá příprava zakázky na modernizaci počítačové učebny.</t>
  </si>
  <si>
    <t xml:space="preserve">Rozšíření hostované spisové služby pro krajské školy, v návaznosti na nařízení EU. Požadavek KÚ v rámci realizace projektů eGovernmentu. </t>
  </si>
  <si>
    <t>akce vyřazená z Plánu investic.  Jiné zdroje = neinvestiční prostředky z rozpočtu kraje a prostředky z IF PO</t>
  </si>
  <si>
    <t>vysoutěžený dodavatel na PD</t>
  </si>
  <si>
    <t>snížení celkových nákladů akce</t>
  </si>
  <si>
    <t>změna financování, do roku 2019</t>
  </si>
  <si>
    <t>PD podeps., jiné zdroje=vlastní zdroje PO, zvýšení celkových nákladů na základě PD</t>
  </si>
  <si>
    <t>snížení celkových nákladů akce  (655,82 tis. Kč)</t>
  </si>
  <si>
    <t>snížení celkových nákladů a změna financování (přesun na rok 2019)</t>
  </si>
  <si>
    <t>0005336</t>
  </si>
  <si>
    <t xml:space="preserve"> Jiné zdroje=PzP z kap. 05    smlouva na PD</t>
  </si>
  <si>
    <t>127/2019/SKOL</t>
  </si>
  <si>
    <t>Gymnázium Dr. Josefa Pekaře, Mladá Boleslav, Palackého 211</t>
  </si>
  <si>
    <t>Dokončení sanace suterénu</t>
  </si>
  <si>
    <t>128/2019/SKOL</t>
  </si>
  <si>
    <t>Střední průmyslová škola, Mladá Boleslav, Havlíčkova 456</t>
  </si>
  <si>
    <t>Socha arch. Krohy</t>
  </si>
  <si>
    <t>129/2019/SKOL</t>
  </si>
  <si>
    <t>Základní škola a Praktická škola Jesenice, příspěvková organizace</t>
  </si>
  <si>
    <t>Svozový automobil</t>
  </si>
  <si>
    <t>130/2019/SKOL</t>
  </si>
  <si>
    <t>Integrovaná střední škola Rakovník, příspěvková organizace</t>
  </si>
  <si>
    <t>Koupě pozemku</t>
  </si>
  <si>
    <t>131/2019/SKOL</t>
  </si>
  <si>
    <t>Osobní automobil</t>
  </si>
  <si>
    <t>Nákup automobilu</t>
  </si>
  <si>
    <t>Vyšší odborná škola, Střední průmyslová škola a Obchodní akademie, Čáslav, Přemysla Otakara II. 938</t>
  </si>
  <si>
    <t>Rekonstrukce vzduchotechniky - kuchyň</t>
  </si>
  <si>
    <t>025-19/2019/RK ze dne 3.6.2019  095-19/2019/ZK ze dne 24.6.2019</t>
  </si>
  <si>
    <t>REALIZOVÁNO, UKONČENA FAKTURACE. Podepsán dodatek 
ke smlouvě s SČK (časový horizont=finanční plnění dle smlouvy 
o dotaci k 7/2019)</t>
  </si>
  <si>
    <t>Část 1 REALIZACE
Část 2
PŘÍPRAVA VZ</t>
  </si>
  <si>
    <t>7/2019
12/2019</t>
  </si>
  <si>
    <t>ANO
NE</t>
  </si>
  <si>
    <t>Jiné zdroje= vlastní zdroje nemocnice
Vybrán zhotovitel, podepsána smlouva, předání staveniště 10.7.2019_zahájena realizace.</t>
  </si>
  <si>
    <t>REALIZOVÁNO, UKONČENA FAKTURACE, Podepsán dodatek 
ke smlouvě (časový horizont=finanční plnění dle smlouvy o dotaci 
k 7/2019)</t>
  </si>
  <si>
    <t>Část 1
Podepsán dodatek ke smlouvě (časový horizont=finanční plnění dle smlouvy o dotaci k 7/2019)
Část 2
Jiné zdroje = prostředky nemocnice, příprava ZD, bude relizována v případě potřeby (havarijní stav)</t>
  </si>
  <si>
    <t>Část 1
REALIZACE
Část 2
PŘÍPRAVA VZ</t>
  </si>
  <si>
    <t xml:space="preserve">7/2019
DLE POTŘEBY
</t>
  </si>
  <si>
    <t>REALIZOVÁNO, UKONČENA FAKTURACE, Podepsán dodatek ke smlouvě (časový horizont=finanční plnění dle smlouvy o dotaci k 7/2019)</t>
  </si>
  <si>
    <t>Jiné zdroje = vlastní prostředky nemocnice. Fyzická realizace ukončena v březnu 2019. Po podpisu smlouvy o poskytnutí investiční dotace bude předložena žádost o proplacení a zhodnocení akce.</t>
  </si>
  <si>
    <t>Jiné zdroje = vlastní zdroje nemocnice. Probíhají stavební práce.</t>
  </si>
  <si>
    <t>Realizace</t>
  </si>
  <si>
    <t>Smlouva o poskytnutí dotace SK na částku 8 mil. Kč v r. 2019 bude uzavřena na základě usnesení ZK č.069-19/2019/ZK z 24.6.2019.
Předpokládané vyhotovení ZD 9/2019, fyzická realizace stavby 
11-12/2019, ukončení akce 12/2019.</t>
  </si>
  <si>
    <t>Jiné zdroje = vlastní prostředky nemocnice. Stavební část realizace akce proběhne v termínu 12.7. až 2.8., na dodávku operačního světla proběhla VZ, termín dodání 1.8., na dodávku operačního stolu je připravena VZ společně s ON Kolín.</t>
  </si>
  <si>
    <t>Část 1 POZASTAVENA
Část 2 REALIZACE
Část 3 PROBÍHÁ VZ</t>
  </si>
  <si>
    <t>POZASTAVENO
7/2019
7/2019</t>
  </si>
  <si>
    <t>NE
ANO
NE</t>
  </si>
  <si>
    <r>
      <t xml:space="preserve">Čeká se na vysoutěžení dodavatele, vazba na SČK.   Radou zamítnut administrátor VZ, tím vynucený přesun investice do 2019.
Jiné zdroje = vlastní zdroje PO
</t>
    </r>
    <r>
      <rPr>
        <b/>
        <strike/>
        <sz val="10"/>
        <rFont val="Arial"/>
        <family val="2"/>
        <charset val="238"/>
      </rPr>
      <t>Nejsou požadavky na kapitolu 12.</t>
    </r>
  </si>
  <si>
    <r>
      <t xml:space="preserve">Není možné realizovat před dokončením stavby, bude realizováno po předání, zhotovitel zajištěn.  
Jiné zdroje = vlastní zdroje PO. 
</t>
    </r>
    <r>
      <rPr>
        <b/>
        <strike/>
        <sz val="10"/>
        <rFont val="Arial"/>
        <family val="2"/>
        <charset val="238"/>
      </rPr>
      <t>Nejsou požadavky na kapitolu 12.</t>
    </r>
  </si>
  <si>
    <r>
      <t xml:space="preserve">Jiné zdroje = prostředky ZZS SČK
Byl proveden přepočet na 10+5 sanitních vozidel bez použití finančních prostředků kraje. VZ je ve stadiu přípravy Zadávací dokumentace Odborem Krajského investora s tím, že by mělo jít vyhlášení této VZ do nejbližší Rady kraje. Plnění by mělo být do 30.5.2020.
</t>
    </r>
    <r>
      <rPr>
        <b/>
        <strike/>
        <sz val="10"/>
        <rFont val="Arial"/>
        <family val="2"/>
        <charset val="238"/>
      </rPr>
      <t>Nejsou požadavky na kapitolu 12.</t>
    </r>
  </si>
  <si>
    <t>Změna financování, navýšení CN</t>
  </si>
  <si>
    <t>PD Zhotovena</t>
  </si>
  <si>
    <t>zpracovává se PD</t>
  </si>
  <si>
    <t>Zhotovena PD</t>
  </si>
  <si>
    <t>zhotovena PD</t>
  </si>
  <si>
    <t>Automobily dodány</t>
  </si>
  <si>
    <t>Změna financování, snížení CN o 500 tis. Kč</t>
  </si>
  <si>
    <t>Vybudování výtahu budova č. 1 a č. 2</t>
  </si>
  <si>
    <t>Navýšení CN, změna názvu, změna způsobu financování (rozšíření akce, zapojení vlastních prostředků PO)</t>
  </si>
  <si>
    <t>Změna realizátora akce</t>
  </si>
  <si>
    <t>Snížení celkových nákladů o 249,665 tis. Kč</t>
  </si>
  <si>
    <t>snížení  celkových nákladů</t>
  </si>
  <si>
    <t>snížení celk. nákladů o 35 tis. Kč</t>
  </si>
  <si>
    <t xml:space="preserve">hotová PD, zbytek financován z jiných zdrojů=kap. 05  (příjmy z pronájmů)- tím ukončeny nároky na financování z Kap.12.  Změna způsobu financování, snížení CN. </t>
  </si>
  <si>
    <t xml:space="preserve"> snížení CN, část prostředků z jiných zdrojů - kap. 05 školství</t>
  </si>
  <si>
    <t>Čerpáno 1.1.-30.6. 2019</t>
  </si>
  <si>
    <t>0005541</t>
  </si>
  <si>
    <t>změna způsobu financování</t>
  </si>
  <si>
    <t>akce zrušená</t>
  </si>
  <si>
    <t>snížení celkových nákladů na akci, vyhotovena studie</t>
  </si>
  <si>
    <t>akce ukončená, snížení nákladů</t>
  </si>
  <si>
    <t>52/2019/KUL</t>
  </si>
  <si>
    <t>Prototyp parkovacího modulu pro cyklisty</t>
  </si>
  <si>
    <t>53/2019/KUL</t>
  </si>
  <si>
    <t>Polabské muezum</t>
  </si>
  <si>
    <t>Vybavení depozitních prostor Polabského muzea úložnými systémy</t>
  </si>
  <si>
    <t>54/2019/KUL</t>
  </si>
  <si>
    <t>Středočeská vědecká knihovna v Kladně</t>
  </si>
  <si>
    <t>Žaluzie na elektrické dálkové ovládání - zatemnění studovny a nákup tiskárny A3+</t>
  </si>
  <si>
    <t>55/2019/KUL</t>
  </si>
  <si>
    <t>Modely a raznice pamětních mincí</t>
  </si>
  <si>
    <t>56/2019/KUL</t>
  </si>
  <si>
    <t>Pořízení nové schodišťové plošiny pro vozíčkáře do budovy muzea v Huťské 1375, Kladno</t>
  </si>
  <si>
    <t>57/2019/KUL</t>
  </si>
  <si>
    <t>Rekonstrukce objektu konírny</t>
  </si>
  <si>
    <t>58/2019/KUL</t>
  </si>
  <si>
    <t>Rekonstrukce bytu Polabského muzea</t>
  </si>
  <si>
    <t>akce zrušená (pův. náklady 150 tis. Kč pro rok 2020)</t>
  </si>
  <si>
    <t>limit čerpání kap. prostředků pro r. 2019 - 60 791 tis. Kč</t>
  </si>
  <si>
    <t>limit čerpání kap. prostředků pro r. 2019 - 138 359 tis. Kč</t>
  </si>
  <si>
    <t>stavebně realizováno, dokončení mjt. vyrovnání</t>
  </si>
  <si>
    <t>11/2020</t>
  </si>
  <si>
    <t>pův. 16.980,-tis. Kč - Financování z prostředků EU - převedeno do Zásobníku projektů</t>
  </si>
  <si>
    <t>zrušeno-změna způsobu financování (spolufinancování cyklostezky formou dotace-13.000,-tis. Kč)</t>
  </si>
  <si>
    <t xml:space="preserve">Místa pro kontrolu nákladních vozidel </t>
  </si>
  <si>
    <t>III/24420 Nedomice, rekonstrukce</t>
  </si>
  <si>
    <t>III/23644 a III/10142 Slaný, Žižice</t>
  </si>
  <si>
    <t>Rekonstrukce vážních míst VRN vozidel - II/101 Neratovice, II/101 Říčany, II/125 Kolín-Sendražice a II/331 Ovčáry u Mělníka</t>
  </si>
  <si>
    <t xml:space="preserve">Přípravné a projekční práce zabezpečení investičních staveb </t>
  </si>
  <si>
    <t>Roždalovice MK ul. Spojovací budoucí III/27523</t>
  </si>
  <si>
    <t>OK silnic III/10114 a III/0315</t>
  </si>
  <si>
    <t>Pyšely - III/0311 a III/0312, rekonstrukce silnic</t>
  </si>
  <si>
    <t>Opěrná zeď silnic III/11619 Karštejn</t>
  </si>
  <si>
    <t xml:space="preserve">Benešov, dopravní opatření </t>
  </si>
  <si>
    <t>Most ev.č.33355-1 přes Hořanský potok v obci Libenice</t>
  </si>
  <si>
    <t>113-013 Most přes strouhu v obci Třemošnice</t>
  </si>
  <si>
    <t>23933-4 Hobšovice</t>
  </si>
  <si>
    <t>Most III/25915 Bezděz, rekonstrukce mostu 25915-1</t>
  </si>
  <si>
    <t>III/3272 Hlízov</t>
  </si>
  <si>
    <t>III/3287 Velký Osek</t>
  </si>
  <si>
    <t>III/3275 Starý Kolín</t>
  </si>
  <si>
    <t>III/33012 Písty</t>
  </si>
  <si>
    <t>III/1256 Vlašim - Veliš</t>
  </si>
  <si>
    <t>změna financování - přesun do roku 2020</t>
  </si>
  <si>
    <t>změna financování - přesun do roku 2019</t>
  </si>
  <si>
    <t>Navýšení nákladů - vícepráce</t>
  </si>
  <si>
    <t>59/2019/KUL</t>
  </si>
  <si>
    <t>Nákup pódia</t>
  </si>
  <si>
    <t>60/2019KUL</t>
  </si>
  <si>
    <t>Vstup do areálu v Libčicích a oplocení</t>
  </si>
  <si>
    <t>61/2019KUL</t>
  </si>
  <si>
    <t>Nový kotel a bojler v areálu Libčice</t>
  </si>
  <si>
    <t>62/2019KUL</t>
  </si>
  <si>
    <t>Rekonstrukce střechy a souvisejících interiérových podhledů - Sedlec</t>
  </si>
  <si>
    <t>132/2019/SKOL</t>
  </si>
  <si>
    <t>133/2019/SKOL</t>
  </si>
  <si>
    <t>134/2019/SKOL</t>
  </si>
  <si>
    <t>nákup 2ks. Fotbalové klece</t>
  </si>
  <si>
    <t>121/2019/SOC</t>
  </si>
  <si>
    <t>Rekonstrukce šaten pro zaměstnance</t>
  </si>
  <si>
    <t>akce sloučená s akcí poř. č. 40/2019/KUL, nevyčerpané finanční prostředky převedeny</t>
  </si>
  <si>
    <t>sloučeno s akcí 4/2019/KUL (včetně převodu nevyčerpaných 216 tis. Kč), navýšení CN o 216 tis. Kč převedených z akce 4/2019/KUL</t>
  </si>
  <si>
    <t>navýšení ceny uhrazeno z  jiných zdrojů - kap.17</t>
  </si>
  <si>
    <t>Část 1 - Rekonstrukce Generelu C2 jako taková je pozastavena.
Část 2 - Probíhá pouze příprava projektové dokumentace k přesunům jednotkých oddělení v rámci nemocničního traktu. Akce je omezena na objem 2 mil. Kč z vlastních zdrojů. 
Část 3 - Kapitálové prostředky ve výši 3,5 mil. Kč pro rok 2019 se týkají Investičního záměru - Oddělení šestinedělí modernizace oddělení (součást rekonstrukce bloku C2). 
Financování-shrnutí: Část 1: SČK, Část 2: ONK 2 mil. Kč., Část 3: SČK
Dotace OPŽP zamítnuta z důvodu nevyhovujícího ekonomického hodnocení žadatele dle pokynů pro žadatele a příjemnce podpory 
v Operačním programu Životní prostředí pro období od 2014-2020.</t>
  </si>
  <si>
    <t>kolaudace v cca 3. kvartálu</t>
  </si>
  <si>
    <t>změna způsobu financování (zapojení vlastních zdrojů)                       Část 1 - Dodávka leden 2019 3ks. Podepsán dodatek ke smlouvě s SČK (finanční plnění dle smlouvy o dotaci k 7/2019)
Část 2 příprava ZD pro rok 2019 - 3 ks, 7/2019 předpokládné zvěřejnění na profilu/zahájení výběrového řízení 7/2019, bude soutěženo centrálně.
Financování: 3 mil. Kč ONK z vlastních zdrojů
Předpokládané ukončení celé akce 12/2021</t>
  </si>
  <si>
    <t>Předpokládané ukončení akce 3/2020. Smlouva o poskytnutí dotace SK na částku 15 mil. Kč v r. 2019.  5 mil. Kč zdroj ONK.
Podepsána smlouva o dílo se zhotovitelem stavby. Zhotovitel vyzván k převzetí staveniště.</t>
  </si>
  <si>
    <t>Plán (Zásobník) investic Středočeského kraje na rok 2019 - změna č. 4</t>
  </si>
  <si>
    <t>109/2019/DOP</t>
  </si>
  <si>
    <t>119/2019/DOP</t>
  </si>
  <si>
    <t>110/2019/DOP</t>
  </si>
  <si>
    <t>111/2019/DOP</t>
  </si>
  <si>
    <t>112/2019/DOP</t>
  </si>
  <si>
    <t>113/2019/DOP</t>
  </si>
  <si>
    <t>114/2019/DOP</t>
  </si>
  <si>
    <t>115/2019/DOP</t>
  </si>
  <si>
    <t>116/2019/DOP</t>
  </si>
  <si>
    <t>117/2019/DOP</t>
  </si>
  <si>
    <t>118/2019/DOP</t>
  </si>
  <si>
    <t>120/2019/DOP</t>
  </si>
  <si>
    <t>121/2019/DOP</t>
  </si>
  <si>
    <t>122/2019/DOP</t>
  </si>
  <si>
    <t>123/2019/DOP</t>
  </si>
  <si>
    <t>124/2019/DOP</t>
  </si>
  <si>
    <t>125/2019/DOP</t>
  </si>
  <si>
    <t>126/2019/DOP</t>
  </si>
  <si>
    <t>127/2019/DOP</t>
  </si>
  <si>
    <t>akce nově zařazená, je připravena dokumentace (z roku 2018)</t>
  </si>
  <si>
    <t>akce nově zařazená, předáno z odboru kultury, jiné zdroje-investiční dotace města MB</t>
  </si>
  <si>
    <t>navýšení celkových nákladů dle aktualizovaného rozpočtu, vše připraveno k vyhlášení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</si>
</sst>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#,##0.0000000"/>
    <numFmt numFmtId="166" formatCode="#,##0.00000"/>
    <numFmt numFmtId="167" formatCode="#,##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trike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color rgb="FF0000FB"/>
      <name val="Arial"/>
      <family val="2"/>
      <charset val="238"/>
    </font>
    <font>
      <sz val="10"/>
      <color rgb="FF0000FB"/>
      <name val="Arial"/>
      <family val="2"/>
      <charset val="238"/>
    </font>
    <font>
      <b/>
      <sz val="10"/>
      <color rgb="FF0000FB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0"/>
      <color rgb="FF0070C0"/>
      <name val="Arial"/>
      <family val="2"/>
      <charset val="238"/>
    </font>
    <font>
      <sz val="22"/>
      <name val="Arial"/>
      <family val="2"/>
      <charset val="238"/>
    </font>
    <font>
      <strike/>
      <sz val="12"/>
      <name val="Arial"/>
      <family val="2"/>
      <charset val="238"/>
    </font>
    <font>
      <b/>
      <strike/>
      <sz val="10"/>
      <color rgb="FF0000FB"/>
      <name val="Arial"/>
      <family val="2"/>
      <charset val="238"/>
    </font>
    <font>
      <strike/>
      <sz val="10"/>
      <color rgb="FFFF000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trike/>
      <sz val="12"/>
      <color rgb="FF0000FB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00FB"/>
      <name val="Arial"/>
      <family val="2"/>
      <charset val="238"/>
    </font>
    <font>
      <strike/>
      <sz val="12"/>
      <color rgb="FFFF000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color rgb="FF0000FB"/>
      <name val="Calibri"/>
      <family val="2"/>
      <scheme val="minor"/>
    </font>
    <font>
      <strike/>
      <sz val="11"/>
      <color rgb="FF0000FB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indexed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AE8A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85C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7" fillId="0" borderId="0"/>
    <xf numFmtId="0" fontId="4" fillId="0" borderId="0"/>
    <xf numFmtId="0" fontId="4" fillId="0" borderId="0"/>
    <xf numFmtId="0" fontId="2" fillId="0" borderId="0"/>
    <xf numFmtId="0" fontId="4" fillId="0" borderId="0"/>
    <xf numFmtId="164" fontId="24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762">
    <xf numFmtId="0" fontId="0" fillId="0" borderId="0" xfId="0"/>
    <xf numFmtId="3" fontId="6" fillId="0" borderId="23" xfId="1" applyNumberFormat="1" applyFont="1" applyFill="1" applyBorder="1" applyAlignment="1">
      <alignment vertical="center" wrapText="1"/>
    </xf>
    <xf numFmtId="3" fontId="4" fillId="0" borderId="24" xfId="0" applyNumberFormat="1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6" fillId="0" borderId="22" xfId="1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6" fillId="0" borderId="32" xfId="1" applyNumberFormat="1" applyFont="1" applyFill="1" applyBorder="1" applyAlignment="1">
      <alignment vertical="center" wrapText="1"/>
    </xf>
    <xf numFmtId="3" fontId="6" fillId="0" borderId="31" xfId="1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6" fillId="0" borderId="26" xfId="1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10" fillId="0" borderId="35" xfId="0" applyNumberFormat="1" applyFont="1" applyFill="1" applyBorder="1" applyAlignment="1">
      <alignment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11" fillId="0" borderId="26" xfId="1" applyNumberFormat="1" applyFont="1" applyFill="1" applyBorder="1" applyAlignment="1">
      <alignment vertical="center" wrapText="1"/>
    </xf>
    <xf numFmtId="3" fontId="10" fillId="0" borderId="32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vertical="center" wrapText="1"/>
    </xf>
    <xf numFmtId="3" fontId="6" fillId="0" borderId="33" xfId="1" applyNumberFormat="1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4" fillId="0" borderId="37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34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 wrapText="1"/>
    </xf>
    <xf numFmtId="3" fontId="11" fillId="0" borderId="33" xfId="1" applyNumberFormat="1" applyFont="1" applyFill="1" applyBorder="1" applyAlignment="1">
      <alignment vertical="center" wrapText="1"/>
    </xf>
    <xf numFmtId="3" fontId="10" fillId="0" borderId="34" xfId="0" applyNumberFormat="1" applyFont="1" applyFill="1" applyBorder="1" applyAlignment="1">
      <alignment vertical="center" wrapText="1"/>
    </xf>
    <xf numFmtId="3" fontId="10" fillId="0" borderId="37" xfId="0" applyNumberFormat="1" applyFont="1" applyFill="1" applyBorder="1" applyAlignment="1">
      <alignment vertical="center" wrapText="1"/>
    </xf>
    <xf numFmtId="3" fontId="10" fillId="0" borderId="23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vertical="center" wrapText="1"/>
    </xf>
    <xf numFmtId="3" fontId="6" fillId="0" borderId="13" xfId="1" applyNumberFormat="1" applyFont="1" applyFill="1" applyBorder="1" applyAlignment="1">
      <alignment vertical="center" wrapText="1"/>
    </xf>
    <xf numFmtId="3" fontId="4" fillId="0" borderId="45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6" fillId="0" borderId="2" xfId="1" applyNumberFormat="1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5" borderId="3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3" fontId="10" fillId="0" borderId="40" xfId="0" applyNumberFormat="1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49" fontId="6" fillId="0" borderId="22" xfId="0" applyNumberFormat="1" applyFont="1" applyFill="1" applyBorder="1" applyAlignment="1">
      <alignment horizontal="center" vertical="center" wrapText="1" shrinkToFit="1"/>
    </xf>
    <xf numFmtId="49" fontId="6" fillId="0" borderId="33" xfId="0" applyNumberFormat="1" applyFont="1" applyFill="1" applyBorder="1" applyAlignment="1">
      <alignment horizontal="center" vertical="center" wrapText="1" shrinkToFi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6" fillId="7" borderId="18" xfId="1" applyNumberFormat="1" applyFont="1" applyFill="1" applyBorder="1" applyAlignment="1">
      <alignment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7" borderId="18" xfId="1" applyNumberFormat="1" applyFont="1" applyFill="1" applyBorder="1" applyAlignment="1">
      <alignment horizontal="center" vertical="center" wrapText="1"/>
    </xf>
    <xf numFmtId="49" fontId="6" fillId="7" borderId="18" xfId="0" applyNumberFormat="1" applyFont="1" applyFill="1" applyBorder="1" applyAlignment="1">
      <alignment horizontal="center" vertical="center" wrapText="1"/>
    </xf>
    <xf numFmtId="3" fontId="6" fillId="7" borderId="18" xfId="1" applyNumberFormat="1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6" fillId="7" borderId="18" xfId="1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3" fontId="10" fillId="0" borderId="32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6" fillId="0" borderId="24" xfId="1" applyNumberFormat="1" applyFont="1" applyFill="1" applyBorder="1" applyAlignment="1">
      <alignment vertical="center" wrapText="1"/>
    </xf>
    <xf numFmtId="3" fontId="6" fillId="0" borderId="35" xfId="1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 wrapText="1" shrinkToFit="1"/>
    </xf>
    <xf numFmtId="49" fontId="6" fillId="0" borderId="23" xfId="0" applyNumberFormat="1" applyFont="1" applyFill="1" applyBorder="1" applyAlignment="1">
      <alignment horizontal="center" vertical="center" wrapText="1" shrinkToFit="1"/>
    </xf>
    <xf numFmtId="49" fontId="11" fillId="0" borderId="33" xfId="0" applyNumberFormat="1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3" fontId="6" fillId="7" borderId="6" xfId="0" applyNumberFormat="1" applyFont="1" applyFill="1" applyBorder="1" applyAlignment="1">
      <alignment horizontal="right" wrapText="1"/>
    </xf>
    <xf numFmtId="3" fontId="6" fillId="7" borderId="2" xfId="0" applyNumberFormat="1" applyFont="1" applyFill="1" applyBorder="1" applyAlignment="1"/>
    <xf numFmtId="3" fontId="6" fillId="7" borderId="23" xfId="0" applyNumberFormat="1" applyFont="1" applyFill="1" applyBorder="1" applyAlignment="1"/>
    <xf numFmtId="3" fontId="6" fillId="7" borderId="26" xfId="0" applyNumberFormat="1" applyFont="1" applyFill="1" applyBorder="1" applyAlignment="1"/>
    <xf numFmtId="3" fontId="6" fillId="7" borderId="18" xfId="0" applyNumberFormat="1" applyFont="1" applyFill="1" applyBorder="1" applyAlignment="1"/>
    <xf numFmtId="3" fontId="6" fillId="7" borderId="6" xfId="0" applyNumberFormat="1" applyFont="1" applyFill="1" applyBorder="1" applyAlignment="1"/>
    <xf numFmtId="0" fontId="6" fillId="7" borderId="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6" fillId="0" borderId="45" xfId="1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11" fillId="0" borderId="2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/>
    <xf numFmtId="3" fontId="6" fillId="0" borderId="18" xfId="1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wrapText="1"/>
    </xf>
    <xf numFmtId="0" fontId="4" fillId="7" borderId="27" xfId="0" applyFont="1" applyFill="1" applyBorder="1" applyAlignment="1">
      <alignment horizontal="center"/>
    </xf>
    <xf numFmtId="0" fontId="4" fillId="7" borderId="37" xfId="0" applyFont="1" applyFill="1" applyBorder="1" applyAlignment="1">
      <alignment horizontal="center"/>
    </xf>
    <xf numFmtId="4" fontId="6" fillId="7" borderId="12" xfId="0" applyNumberFormat="1" applyFont="1" applyFill="1" applyBorder="1" applyAlignment="1">
      <alignment horizontal="left"/>
    </xf>
    <xf numFmtId="4" fontId="4" fillId="7" borderId="4" xfId="0" applyNumberFormat="1" applyFont="1" applyFill="1" applyBorder="1" applyAlignment="1">
      <alignment horizontal="left"/>
    </xf>
    <xf numFmtId="4" fontId="4" fillId="7" borderId="25" xfId="0" applyNumberFormat="1" applyFont="1" applyFill="1" applyBorder="1" applyAlignment="1">
      <alignment horizontal="left"/>
    </xf>
    <xf numFmtId="4" fontId="4" fillId="7" borderId="31" xfId="0" applyNumberFormat="1" applyFont="1" applyFill="1" applyBorder="1" applyAlignment="1">
      <alignment horizontal="left"/>
    </xf>
    <xf numFmtId="3" fontId="4" fillId="0" borderId="35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7" borderId="18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37" xfId="1" applyFont="1" applyFill="1" applyBorder="1" applyAlignment="1">
      <alignment horizontal="center" vertical="center" wrapText="1"/>
    </xf>
    <xf numFmtId="0" fontId="4" fillId="7" borderId="5" xfId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7" borderId="12" xfId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20" fillId="0" borderId="34" xfId="1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/>
    </xf>
    <xf numFmtId="0" fontId="20" fillId="0" borderId="31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20" fillId="0" borderId="2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5" fillId="7" borderId="5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6" fillId="0" borderId="9" xfId="1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54" xfId="0" applyNumberFormat="1" applyFont="1" applyFill="1" applyBorder="1" applyAlignment="1">
      <alignment vertical="center" wrapText="1"/>
    </xf>
    <xf numFmtId="3" fontId="6" fillId="0" borderId="45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6" fillId="0" borderId="37" xfId="1" applyNumberFormat="1" applyFont="1" applyFill="1" applyBorder="1" applyAlignment="1">
      <alignment vertical="center" wrapText="1"/>
    </xf>
    <xf numFmtId="3" fontId="4" fillId="0" borderId="51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3" fontId="4" fillId="0" borderId="2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0" fillId="0" borderId="33" xfId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10" fillId="0" borderId="22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6" fillId="0" borderId="35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49" fontId="4" fillId="0" borderId="26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6" fillId="7" borderId="18" xfId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" fontId="6" fillId="7" borderId="6" xfId="0" applyNumberFormat="1" applyFont="1" applyFill="1" applyBorder="1" applyAlignment="1">
      <alignment horizontal="center" vertical="center" wrapText="1"/>
    </xf>
    <xf numFmtId="4" fontId="6" fillId="7" borderId="18" xfId="0" applyNumberFormat="1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right" vertical="center" wrapText="1"/>
    </xf>
    <xf numFmtId="3" fontId="6" fillId="7" borderId="18" xfId="1" applyNumberFormat="1" applyFont="1" applyFill="1" applyBorder="1" applyAlignment="1">
      <alignment horizontal="center" vertical="center"/>
    </xf>
    <xf numFmtId="4" fontId="6" fillId="7" borderId="12" xfId="1" applyNumberFormat="1" applyFont="1" applyFill="1" applyBorder="1" applyAlignment="1">
      <alignment horizontal="center" vertical="center" wrapText="1"/>
    </xf>
    <xf numFmtId="4" fontId="7" fillId="7" borderId="18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vertical="center" wrapText="1"/>
    </xf>
    <xf numFmtId="3" fontId="6" fillId="0" borderId="25" xfId="1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3" fontId="6" fillId="0" borderId="28" xfId="1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3" fontId="4" fillId="5" borderId="40" xfId="0" applyNumberFormat="1" applyFont="1" applyFill="1" applyBorder="1" applyAlignment="1">
      <alignment vertical="center" wrapText="1"/>
    </xf>
    <xf numFmtId="4" fontId="6" fillId="5" borderId="5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vertical="center" wrapText="1"/>
    </xf>
    <xf numFmtId="49" fontId="6" fillId="0" borderId="0" xfId="0" applyNumberFormat="1" applyFont="1" applyBorder="1" applyAlignment="1">
      <alignment wrapText="1"/>
    </xf>
    <xf numFmtId="4" fontId="6" fillId="7" borderId="18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left"/>
    </xf>
    <xf numFmtId="4" fontId="6" fillId="0" borderId="7" xfId="0" applyNumberFormat="1" applyFont="1" applyFill="1" applyBorder="1" applyAlignment="1">
      <alignment horizontal="center"/>
    </xf>
    <xf numFmtId="4" fontId="7" fillId="0" borderId="7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/>
    <xf numFmtId="3" fontId="6" fillId="4" borderId="2" xfId="0" applyNumberFormat="1" applyFont="1" applyFill="1" applyBorder="1" applyAlignment="1">
      <alignment vertical="center" wrapText="1"/>
    </xf>
    <xf numFmtId="3" fontId="6" fillId="5" borderId="9" xfId="0" applyNumberFormat="1" applyFont="1" applyFill="1" applyBorder="1" applyAlignment="1">
      <alignment vertical="center" wrapText="1"/>
    </xf>
    <xf numFmtId="3" fontId="6" fillId="4" borderId="26" xfId="0" applyNumberFormat="1" applyFont="1" applyFill="1" applyBorder="1" applyAlignment="1">
      <alignment vertical="center" wrapText="1"/>
    </xf>
    <xf numFmtId="3" fontId="6" fillId="5" borderId="32" xfId="0" applyNumberFormat="1" applyFont="1" applyFill="1" applyBorder="1" applyAlignment="1">
      <alignment vertical="center" wrapText="1"/>
    </xf>
    <xf numFmtId="3" fontId="6" fillId="4" borderId="28" xfId="0" applyNumberFormat="1" applyFont="1" applyFill="1" applyBorder="1" applyAlignment="1">
      <alignment vertical="center" wrapText="1"/>
    </xf>
    <xf numFmtId="3" fontId="6" fillId="5" borderId="14" xfId="0" applyNumberFormat="1" applyFont="1" applyFill="1" applyBorder="1" applyAlignment="1">
      <alignment vertical="center" wrapText="1"/>
    </xf>
    <xf numFmtId="3" fontId="6" fillId="5" borderId="35" xfId="0" applyNumberFormat="1" applyFont="1" applyFill="1" applyBorder="1" applyAlignment="1">
      <alignment vertical="center" wrapText="1"/>
    </xf>
    <xf numFmtId="3" fontId="6" fillId="4" borderId="22" xfId="0" applyNumberFormat="1" applyFont="1" applyFill="1" applyBorder="1" applyAlignment="1">
      <alignment vertical="center" wrapText="1"/>
    </xf>
    <xf numFmtId="3" fontId="6" fillId="5" borderId="16" xfId="0" applyNumberFormat="1" applyFont="1" applyFill="1" applyBorder="1" applyAlignment="1">
      <alignment vertical="center" wrapText="1"/>
    </xf>
    <xf numFmtId="3" fontId="6" fillId="5" borderId="45" xfId="0" applyNumberFormat="1" applyFont="1" applyFill="1" applyBorder="1" applyAlignment="1">
      <alignment vertical="center" wrapText="1"/>
    </xf>
    <xf numFmtId="3" fontId="6" fillId="5" borderId="24" xfId="0" applyNumberFormat="1" applyFont="1" applyFill="1" applyBorder="1" applyAlignment="1">
      <alignment vertical="center" wrapText="1"/>
    </xf>
    <xf numFmtId="3" fontId="6" fillId="5" borderId="29" xfId="0" applyNumberFormat="1" applyFont="1" applyFill="1" applyBorder="1" applyAlignment="1">
      <alignment vertical="center" wrapText="1"/>
    </xf>
    <xf numFmtId="3" fontId="6" fillId="4" borderId="13" xfId="0" applyNumberFormat="1" applyFont="1" applyFill="1" applyBorder="1" applyAlignment="1">
      <alignment vertical="center" wrapText="1"/>
    </xf>
    <xf numFmtId="3" fontId="6" fillId="4" borderId="23" xfId="0" applyNumberFormat="1" applyFont="1" applyFill="1" applyBorder="1" applyAlignment="1">
      <alignment vertical="center" wrapText="1"/>
    </xf>
    <xf numFmtId="3" fontId="6" fillId="4" borderId="14" xfId="0" applyNumberFormat="1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vertical="center" wrapText="1"/>
    </xf>
    <xf numFmtId="3" fontId="6" fillId="5" borderId="0" xfId="0" applyNumberFormat="1" applyFont="1" applyFill="1" applyBorder="1" applyAlignment="1">
      <alignment vertical="center"/>
    </xf>
    <xf numFmtId="3" fontId="6" fillId="5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6" fillId="0" borderId="23" xfId="1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6" fillId="0" borderId="26" xfId="1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/>
    </xf>
    <xf numFmtId="3" fontId="6" fillId="0" borderId="33" xfId="1" applyNumberFormat="1" applyFont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" fontId="6" fillId="0" borderId="13" xfId="1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3" fontId="6" fillId="0" borderId="40" xfId="1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4" fillId="0" borderId="45" xfId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3" fontId="6" fillId="0" borderId="19" xfId="1" applyNumberFormat="1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 wrapText="1"/>
    </xf>
    <xf numFmtId="3" fontId="4" fillId="5" borderId="26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vertical="center" wrapText="1"/>
    </xf>
    <xf numFmtId="3" fontId="10" fillId="0" borderId="20" xfId="0" applyNumberFormat="1" applyFont="1" applyFill="1" applyBorder="1" applyAlignment="1">
      <alignment vertical="center" wrapText="1"/>
    </xf>
    <xf numFmtId="3" fontId="11" fillId="5" borderId="32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32" xfId="0" applyNumberFormat="1" applyFont="1" applyFill="1" applyBorder="1" applyAlignment="1">
      <alignment horizontal="right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3" fontId="6" fillId="5" borderId="24" xfId="0" applyNumberFormat="1" applyFont="1" applyFill="1" applyBorder="1" applyAlignment="1">
      <alignment vertical="center"/>
    </xf>
    <xf numFmtId="49" fontId="4" fillId="0" borderId="28" xfId="1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3" fontId="6" fillId="0" borderId="23" xfId="1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6" fillId="4" borderId="23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vertical="center"/>
    </xf>
    <xf numFmtId="3" fontId="6" fillId="4" borderId="26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3" fontId="6" fillId="0" borderId="32" xfId="1" applyNumberFormat="1" applyFont="1" applyFill="1" applyBorder="1" applyAlignment="1">
      <alignment vertical="center"/>
    </xf>
    <xf numFmtId="3" fontId="6" fillId="5" borderId="26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3" fontId="6" fillId="0" borderId="22" xfId="1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 shrinkToFit="1"/>
    </xf>
    <xf numFmtId="3" fontId="4" fillId="0" borderId="26" xfId="0" applyNumberFormat="1" applyFont="1" applyBorder="1" applyAlignment="1">
      <alignment horizontal="righ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3" fontId="11" fillId="0" borderId="26" xfId="1" applyNumberFormat="1" applyFont="1" applyBorder="1" applyAlignment="1">
      <alignment vertical="center" wrapText="1"/>
    </xf>
    <xf numFmtId="3" fontId="11" fillId="0" borderId="26" xfId="0" applyNumberFormat="1" applyFont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3" fontId="10" fillId="0" borderId="26" xfId="3" applyNumberFormat="1" applyFont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 wrapText="1"/>
    </xf>
    <xf numFmtId="0" fontId="5" fillId="0" borderId="31" xfId="1" applyFont="1" applyBorder="1" applyAlignment="1">
      <alignment horizontal="center" vertical="center" wrapText="1"/>
    </xf>
    <xf numFmtId="3" fontId="10" fillId="0" borderId="26" xfId="3" applyNumberFormat="1" applyFont="1" applyBorder="1" applyAlignment="1">
      <alignment horizontal="center" vertical="center"/>
    </xf>
    <xf numFmtId="3" fontId="10" fillId="0" borderId="26" xfId="3" applyNumberFormat="1" applyFont="1" applyBorder="1" applyAlignment="1">
      <alignment horizontal="center" vertical="center" wrapText="1"/>
    </xf>
    <xf numFmtId="3" fontId="20" fillId="0" borderId="26" xfId="3" applyNumberFormat="1" applyFont="1" applyBorder="1" applyAlignment="1">
      <alignment horizontal="center" vertical="center"/>
    </xf>
    <xf numFmtId="3" fontId="11" fillId="0" borderId="26" xfId="3" applyNumberFormat="1" applyFont="1" applyBorder="1" applyAlignment="1">
      <alignment vertical="center"/>
    </xf>
    <xf numFmtId="0" fontId="10" fillId="0" borderId="3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49" fontId="4" fillId="10" borderId="26" xfId="0" applyNumberFormat="1" applyFont="1" applyFill="1" applyBorder="1" applyAlignment="1">
      <alignment horizontal="center" vertical="center" wrapText="1"/>
    </xf>
    <xf numFmtId="0" fontId="5" fillId="0" borderId="26" xfId="5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49" fontId="6" fillId="7" borderId="1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" fontId="6" fillId="7" borderId="18" xfId="1" applyNumberFormat="1" applyFont="1" applyFill="1" applyBorder="1" applyAlignment="1">
      <alignment horizontal="center" vertical="center" wrapText="1"/>
    </xf>
    <xf numFmtId="3" fontId="11" fillId="0" borderId="40" xfId="1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vertical="center"/>
    </xf>
    <xf numFmtId="3" fontId="10" fillId="0" borderId="23" xfId="0" applyNumberFormat="1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" fillId="5" borderId="27" xfId="0" applyNumberFormat="1" applyFont="1" applyFill="1" applyBorder="1" applyAlignment="1">
      <alignment vertical="center" wrapText="1"/>
    </xf>
    <xf numFmtId="49" fontId="4" fillId="0" borderId="3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30" xfId="1" applyNumberFormat="1" applyFont="1" applyFill="1" applyBorder="1" applyAlignment="1">
      <alignment horizontal="center" vertical="center" wrapText="1"/>
    </xf>
    <xf numFmtId="3" fontId="11" fillId="0" borderId="26" xfId="1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3" fontId="11" fillId="0" borderId="32" xfId="1" applyNumberFormat="1" applyFont="1" applyFill="1" applyBorder="1" applyAlignment="1">
      <alignment vertical="center"/>
    </xf>
    <xf numFmtId="3" fontId="11" fillId="5" borderId="26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3" fontId="6" fillId="0" borderId="13" xfId="1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3" fontId="6" fillId="5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/>
    </xf>
    <xf numFmtId="49" fontId="10" fillId="0" borderId="31" xfId="0" applyNumberFormat="1" applyFont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3" fontId="6" fillId="7" borderId="12" xfId="1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4" fillId="5" borderId="18" xfId="0" applyNumberFormat="1" applyFont="1" applyFill="1" applyBorder="1" applyAlignment="1">
      <alignment horizontal="center" vertical="center" wrapText="1"/>
    </xf>
    <xf numFmtId="3" fontId="4" fillId="7" borderId="18" xfId="1" applyNumberFormat="1" applyFont="1" applyFill="1" applyBorder="1" applyAlignment="1">
      <alignment vertical="center" wrapText="1"/>
    </xf>
    <xf numFmtId="3" fontId="4" fillId="5" borderId="37" xfId="1" applyNumberFormat="1" applyFont="1" applyFill="1" applyBorder="1" applyAlignment="1">
      <alignment vertical="center"/>
    </xf>
    <xf numFmtId="3" fontId="10" fillId="5" borderId="37" xfId="1" applyNumberFormat="1" applyFont="1" applyFill="1" applyBorder="1" applyAlignment="1">
      <alignment vertical="center"/>
    </xf>
    <xf numFmtId="0" fontId="6" fillId="0" borderId="0" xfId="0" applyFont="1" applyFill="1"/>
    <xf numFmtId="3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1" fontId="6" fillId="7" borderId="14" xfId="1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4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7" fillId="7" borderId="30" xfId="1" applyFont="1" applyFill="1" applyBorder="1" applyAlignment="1">
      <alignment horizontal="center" vertical="center" wrapText="1"/>
    </xf>
    <xf numFmtId="3" fontId="6" fillId="7" borderId="14" xfId="1" applyNumberFormat="1" applyFont="1" applyFill="1" applyBorder="1" applyAlignment="1">
      <alignment vertical="center" wrapText="1"/>
    </xf>
    <xf numFmtId="3" fontId="4" fillId="7" borderId="14" xfId="1" applyNumberFormat="1" applyFont="1" applyFill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/>
    </xf>
    <xf numFmtId="3" fontId="10" fillId="0" borderId="29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6" fillId="0" borderId="33" xfId="1" applyNumberFormat="1" applyFont="1" applyFill="1" applyBorder="1" applyAlignment="1">
      <alignment vertical="center"/>
    </xf>
    <xf numFmtId="49" fontId="6" fillId="0" borderId="33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right" vertical="center"/>
    </xf>
    <xf numFmtId="0" fontId="4" fillId="0" borderId="40" xfId="1" applyFont="1" applyFill="1" applyBorder="1" applyAlignment="1">
      <alignment horizontal="center" vertical="center"/>
    </xf>
    <xf numFmtId="3" fontId="6" fillId="4" borderId="33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wrapText="1"/>
    </xf>
    <xf numFmtId="3" fontId="4" fillId="5" borderId="2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 wrapText="1"/>
    </xf>
    <xf numFmtId="3" fontId="4" fillId="0" borderId="67" xfId="0" applyNumberFormat="1" applyFont="1" applyFill="1" applyBorder="1" applyAlignment="1">
      <alignment vertical="center" wrapText="1"/>
    </xf>
    <xf numFmtId="3" fontId="4" fillId="0" borderId="67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 wrapText="1"/>
    </xf>
    <xf numFmtId="3" fontId="4" fillId="0" borderId="41" xfId="0" applyNumberFormat="1" applyFont="1" applyFill="1" applyBorder="1" applyAlignment="1">
      <alignment vertical="center" wrapText="1"/>
    </xf>
    <xf numFmtId="3" fontId="4" fillId="7" borderId="12" xfId="1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vertical="center" wrapText="1"/>
    </xf>
    <xf numFmtId="3" fontId="4" fillId="0" borderId="56" xfId="0" applyNumberFormat="1" applyFont="1" applyFill="1" applyBorder="1" applyAlignment="1">
      <alignment vertical="center" wrapText="1"/>
    </xf>
    <xf numFmtId="3" fontId="4" fillId="7" borderId="57" xfId="1" applyNumberFormat="1" applyFont="1" applyFill="1" applyBorder="1" applyAlignment="1">
      <alignment vertical="center" wrapText="1"/>
    </xf>
    <xf numFmtId="3" fontId="4" fillId="7" borderId="58" xfId="1" applyNumberFormat="1" applyFont="1" applyFill="1" applyBorder="1" applyAlignment="1">
      <alignment vertical="center" wrapText="1"/>
    </xf>
    <xf numFmtId="3" fontId="4" fillId="7" borderId="59" xfId="1" applyNumberFormat="1" applyFont="1" applyFill="1" applyBorder="1" applyAlignment="1">
      <alignment vertical="center" wrapText="1"/>
    </xf>
    <xf numFmtId="3" fontId="4" fillId="7" borderId="70" xfId="1" applyNumberFormat="1" applyFont="1" applyFill="1" applyBorder="1" applyAlignment="1">
      <alignment vertical="center" wrapText="1"/>
    </xf>
    <xf numFmtId="3" fontId="4" fillId="7" borderId="64" xfId="1" applyNumberFormat="1" applyFont="1" applyFill="1" applyBorder="1" applyAlignment="1">
      <alignment vertical="center" wrapText="1"/>
    </xf>
    <xf numFmtId="3" fontId="4" fillId="7" borderId="71" xfId="1" applyNumberFormat="1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vertical="center" wrapText="1"/>
    </xf>
    <xf numFmtId="3" fontId="4" fillId="0" borderId="6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 wrapText="1"/>
    </xf>
    <xf numFmtId="3" fontId="4" fillId="0" borderId="66" xfId="0" applyNumberFormat="1" applyFont="1" applyBorder="1" applyAlignment="1">
      <alignment vertical="center" wrapText="1"/>
    </xf>
    <xf numFmtId="3" fontId="4" fillId="0" borderId="67" xfId="0" applyNumberFormat="1" applyFont="1" applyBorder="1" applyAlignment="1">
      <alignment vertical="center" wrapText="1"/>
    </xf>
    <xf numFmtId="3" fontId="4" fillId="0" borderId="46" xfId="0" applyNumberFormat="1" applyFont="1" applyBorder="1" applyAlignment="1">
      <alignment vertical="center" wrapText="1"/>
    </xf>
    <xf numFmtId="3" fontId="4" fillId="0" borderId="47" xfId="0" applyNumberFormat="1" applyFont="1" applyBorder="1" applyAlignment="1">
      <alignment vertical="center" wrapText="1"/>
    </xf>
    <xf numFmtId="3" fontId="4" fillId="0" borderId="41" xfId="0" applyNumberFormat="1" applyFont="1" applyBorder="1" applyAlignment="1">
      <alignment vertical="center" wrapText="1"/>
    </xf>
    <xf numFmtId="3" fontId="4" fillId="5" borderId="19" xfId="0" applyNumberFormat="1" applyFont="1" applyFill="1" applyBorder="1" applyAlignment="1">
      <alignment vertical="center" wrapText="1"/>
    </xf>
    <xf numFmtId="3" fontId="4" fillId="0" borderId="49" xfId="0" applyNumberFormat="1" applyFont="1" applyBorder="1" applyAlignment="1">
      <alignment vertical="center" wrapText="1"/>
    </xf>
    <xf numFmtId="3" fontId="4" fillId="0" borderId="43" xfId="0" applyNumberFormat="1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 wrapText="1"/>
    </xf>
    <xf numFmtId="3" fontId="4" fillId="5" borderId="32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 wrapText="1"/>
    </xf>
    <xf numFmtId="3" fontId="10" fillId="0" borderId="47" xfId="0" applyNumberFormat="1" applyFont="1" applyFill="1" applyBorder="1" applyAlignment="1">
      <alignment vertical="center" wrapText="1"/>
    </xf>
    <xf numFmtId="3" fontId="10" fillId="0" borderId="41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10" fillId="5" borderId="37" xfId="3" applyNumberFormat="1" applyFont="1" applyFill="1" applyBorder="1" applyAlignment="1">
      <alignment vertical="center"/>
    </xf>
    <xf numFmtId="3" fontId="10" fillId="5" borderId="37" xfId="0" applyNumberFormat="1" applyFont="1" applyFill="1" applyBorder="1" applyAlignment="1">
      <alignment vertical="center" wrapText="1"/>
    </xf>
    <xf numFmtId="3" fontId="10" fillId="0" borderId="20" xfId="0" applyNumberFormat="1" applyFont="1" applyBorder="1" applyAlignment="1">
      <alignment vertical="center" wrapText="1"/>
    </xf>
    <xf numFmtId="3" fontId="10" fillId="0" borderId="20" xfId="3" applyNumberFormat="1" applyFont="1" applyBorder="1" applyAlignment="1">
      <alignment vertical="center"/>
    </xf>
    <xf numFmtId="3" fontId="4" fillId="10" borderId="41" xfId="0" applyNumberFormat="1" applyFont="1" applyFill="1" applyBorder="1" applyAlignment="1">
      <alignment vertical="center" wrapText="1"/>
    </xf>
    <xf numFmtId="3" fontId="10" fillId="0" borderId="47" xfId="0" applyNumberFormat="1" applyFont="1" applyBorder="1" applyAlignment="1">
      <alignment vertical="center" wrapText="1"/>
    </xf>
    <xf numFmtId="3" fontId="10" fillId="0" borderId="41" xfId="0" applyNumberFormat="1" applyFont="1" applyBorder="1" applyAlignment="1">
      <alignment vertical="center" wrapText="1"/>
    </xf>
    <xf numFmtId="3" fontId="10" fillId="0" borderId="47" xfId="3" applyNumberFormat="1" applyFont="1" applyBorder="1" applyAlignment="1">
      <alignment vertical="center"/>
    </xf>
    <xf numFmtId="3" fontId="10" fillId="0" borderId="41" xfId="3" applyNumberFormat="1" applyFont="1" applyBorder="1" applyAlignment="1">
      <alignment vertical="center"/>
    </xf>
    <xf numFmtId="3" fontId="4" fillId="5" borderId="16" xfId="0" applyNumberFormat="1" applyFont="1" applyFill="1" applyBorder="1" applyAlignment="1">
      <alignment vertical="center" wrapText="1"/>
    </xf>
    <xf numFmtId="3" fontId="4" fillId="5" borderId="27" xfId="0" applyNumberFormat="1" applyFont="1" applyFill="1" applyBorder="1" applyAlignment="1">
      <alignment vertical="center"/>
    </xf>
    <xf numFmtId="3" fontId="4" fillId="5" borderId="37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5" borderId="45" xfId="1" applyNumberFormat="1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 wrapText="1"/>
    </xf>
    <xf numFmtId="0" fontId="20" fillId="0" borderId="31" xfId="1" applyFont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vertical="center"/>
    </xf>
    <xf numFmtId="3" fontId="10" fillId="5" borderId="37" xfId="0" applyNumberFormat="1" applyFont="1" applyFill="1" applyBorder="1" applyAlignment="1">
      <alignment vertical="center"/>
    </xf>
    <xf numFmtId="3" fontId="11" fillId="4" borderId="26" xfId="0" applyNumberFormat="1" applyFont="1" applyFill="1" applyBorder="1" applyAlignment="1">
      <alignment vertical="center"/>
    </xf>
    <xf numFmtId="3" fontId="11" fillId="5" borderId="24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3" fontId="11" fillId="5" borderId="32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 wrapText="1"/>
    </xf>
    <xf numFmtId="3" fontId="4" fillId="0" borderId="58" xfId="0" applyNumberFormat="1" applyFont="1" applyFill="1" applyBorder="1" applyAlignment="1">
      <alignment vertical="center" wrapText="1"/>
    </xf>
    <xf numFmtId="3" fontId="4" fillId="0" borderId="59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3" fontId="14" fillId="0" borderId="26" xfId="1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5" borderId="40" xfId="1" applyNumberFormat="1" applyFont="1" applyFill="1" applyBorder="1" applyAlignment="1">
      <alignment vertical="center"/>
    </xf>
    <xf numFmtId="3" fontId="4" fillId="5" borderId="31" xfId="1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3" fontId="6" fillId="7" borderId="6" xfId="1" applyNumberFormat="1" applyFont="1" applyFill="1" applyBorder="1" applyAlignment="1">
      <alignment vertical="center" wrapText="1"/>
    </xf>
    <xf numFmtId="3" fontId="6" fillId="7" borderId="12" xfId="1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3" fontId="11" fillId="0" borderId="14" xfId="1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9" fillId="0" borderId="23" xfId="1" applyNumberFormat="1" applyFont="1" applyFill="1" applyBorder="1" applyAlignment="1">
      <alignment vertical="center" wrapText="1"/>
    </xf>
    <xf numFmtId="3" fontId="4" fillId="5" borderId="18" xfId="0" applyNumberFormat="1" applyFont="1" applyFill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" fontId="6" fillId="5" borderId="6" xfId="0" applyNumberFormat="1" applyFont="1" applyFill="1" applyBorder="1" applyAlignment="1">
      <alignment horizontal="center" vertical="center" wrapText="1"/>
    </xf>
    <xf numFmtId="4" fontId="6" fillId="5" borderId="5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 vertical="center" wrapText="1"/>
    </xf>
    <xf numFmtId="3" fontId="9" fillId="0" borderId="26" xfId="1" applyNumberFormat="1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3" fontId="4" fillId="5" borderId="8" xfId="1" applyNumberFormat="1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3" fontId="9" fillId="0" borderId="33" xfId="1" applyNumberFormat="1" applyFont="1" applyFill="1" applyBorder="1" applyAlignment="1">
      <alignment vertical="center" wrapText="1"/>
    </xf>
    <xf numFmtId="3" fontId="11" fillId="5" borderId="35" xfId="0" applyNumberFormat="1" applyFont="1" applyFill="1" applyBorder="1" applyAlignment="1">
      <alignment vertical="center" wrapText="1"/>
    </xf>
    <xf numFmtId="3" fontId="9" fillId="0" borderId="26" xfId="1" applyNumberFormat="1" applyFont="1" applyFill="1" applyBorder="1" applyAlignment="1">
      <alignment vertical="center" wrapText="1"/>
    </xf>
    <xf numFmtId="3" fontId="11" fillId="0" borderId="31" xfId="1" applyNumberFormat="1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 shrinkToFit="1"/>
    </xf>
    <xf numFmtId="0" fontId="4" fillId="0" borderId="18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vertical="center" wrapText="1"/>
    </xf>
    <xf numFmtId="3" fontId="6" fillId="5" borderId="5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0" borderId="25" xfId="1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3" fontId="11" fillId="0" borderId="30" xfId="1" applyNumberFormat="1" applyFont="1" applyFill="1" applyBorder="1" applyAlignment="1">
      <alignment vertical="center" wrapText="1"/>
    </xf>
    <xf numFmtId="3" fontId="10" fillId="0" borderId="48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vertical="center"/>
    </xf>
    <xf numFmtId="3" fontId="11" fillId="4" borderId="14" xfId="0" applyNumberFormat="1" applyFont="1" applyFill="1" applyBorder="1" applyAlignment="1">
      <alignment vertical="center" wrapText="1"/>
    </xf>
    <xf numFmtId="3" fontId="11" fillId="5" borderId="45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4" fillId="0" borderId="32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 wrapText="1"/>
    </xf>
    <xf numFmtId="3" fontId="4" fillId="0" borderId="55" xfId="0" applyNumberFormat="1" applyFont="1" applyBorder="1" applyAlignment="1">
      <alignment vertical="center" wrapText="1"/>
    </xf>
    <xf numFmtId="3" fontId="11" fillId="4" borderId="26" xfId="0" applyNumberFormat="1" applyFont="1" applyFill="1" applyBorder="1" applyAlignment="1">
      <alignment vertical="center" wrapText="1"/>
    </xf>
    <xf numFmtId="3" fontId="10" fillId="0" borderId="3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 wrapText="1"/>
    </xf>
    <xf numFmtId="3" fontId="14" fillId="0" borderId="26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vertical="center" wrapText="1"/>
    </xf>
    <xf numFmtId="3" fontId="6" fillId="0" borderId="31" xfId="0" applyNumberFormat="1" applyFont="1" applyBorder="1" applyAlignment="1">
      <alignment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vertical="center" wrapText="1"/>
    </xf>
    <xf numFmtId="3" fontId="6" fillId="0" borderId="23" xfId="0" applyNumberFormat="1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3" fontId="6" fillId="0" borderId="26" xfId="1" applyNumberFormat="1" applyFont="1" applyFill="1" applyBorder="1" applyAlignment="1">
      <alignment horizontal="right" vertical="center" wrapText="1"/>
    </xf>
    <xf numFmtId="3" fontId="6" fillId="0" borderId="31" xfId="1" applyNumberFormat="1" applyFont="1" applyFill="1" applyBorder="1" applyAlignment="1">
      <alignment horizontal="right" vertical="center" wrapText="1"/>
    </xf>
    <xf numFmtId="3" fontId="4" fillId="0" borderId="72" xfId="0" applyNumberFormat="1" applyFont="1" applyFill="1" applyBorder="1" applyAlignment="1">
      <alignment vertical="center" wrapText="1"/>
    </xf>
    <xf numFmtId="3" fontId="4" fillId="0" borderId="73" xfId="0" applyNumberFormat="1" applyFont="1" applyFill="1" applyBorder="1" applyAlignment="1">
      <alignment vertical="center" wrapText="1"/>
    </xf>
    <xf numFmtId="3" fontId="4" fillId="0" borderId="52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3" fontId="11" fillId="0" borderId="31" xfId="1" applyNumberFormat="1" applyFont="1" applyFill="1" applyBorder="1" applyAlignment="1">
      <alignment horizontal="right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3" fontId="10" fillId="5" borderId="40" xfId="0" applyNumberFormat="1" applyFont="1" applyFill="1" applyBorder="1" applyAlignment="1">
      <alignment vertical="center" wrapText="1"/>
    </xf>
    <xf numFmtId="3" fontId="4" fillId="0" borderId="62" xfId="0" applyNumberFormat="1" applyFont="1" applyFill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 shrinkToFit="1"/>
    </xf>
    <xf numFmtId="3" fontId="4" fillId="0" borderId="74" xfId="0" applyNumberFormat="1" applyFont="1" applyFill="1" applyBorder="1" applyAlignment="1">
      <alignment vertical="center" wrapText="1"/>
    </xf>
    <xf numFmtId="3" fontId="4" fillId="7" borderId="75" xfId="1" applyNumberFormat="1" applyFont="1" applyFill="1" applyBorder="1" applyAlignment="1">
      <alignment vertical="center" wrapText="1"/>
    </xf>
    <xf numFmtId="3" fontId="4" fillId="0" borderId="7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3" fontId="4" fillId="0" borderId="53" xfId="0" applyNumberFormat="1" applyFont="1" applyBorder="1" applyAlignment="1">
      <alignment vertical="center" wrapText="1"/>
    </xf>
    <xf numFmtId="3" fontId="4" fillId="0" borderId="36" xfId="0" applyNumberFormat="1" applyFont="1" applyBorder="1" applyAlignment="1">
      <alignment vertical="center" wrapText="1"/>
    </xf>
    <xf numFmtId="3" fontId="4" fillId="0" borderId="74" xfId="0" applyNumberFormat="1" applyFont="1" applyBorder="1" applyAlignment="1">
      <alignment vertical="center" wrapText="1"/>
    </xf>
    <xf numFmtId="3" fontId="4" fillId="7" borderId="38" xfId="1" applyNumberFormat="1" applyFont="1" applyFill="1" applyBorder="1" applyAlignment="1">
      <alignment vertical="center" wrapText="1"/>
    </xf>
    <xf numFmtId="3" fontId="4" fillId="0" borderId="49" xfId="1" applyNumberFormat="1" applyFont="1" applyFill="1" applyBorder="1" applyAlignment="1">
      <alignment vertical="center" wrapText="1"/>
    </xf>
    <xf numFmtId="3" fontId="4" fillId="0" borderId="60" xfId="1" applyNumberFormat="1" applyFont="1" applyFill="1" applyBorder="1" applyAlignment="1">
      <alignment vertical="center" wrapText="1"/>
    </xf>
    <xf numFmtId="3" fontId="4" fillId="0" borderId="36" xfId="0" applyNumberFormat="1" applyFont="1" applyFill="1" applyBorder="1" applyAlignment="1">
      <alignment vertical="center"/>
    </xf>
    <xf numFmtId="3" fontId="10" fillId="0" borderId="49" xfId="1" applyNumberFormat="1" applyFont="1" applyFill="1" applyBorder="1" applyAlignment="1">
      <alignment vertical="center" wrapText="1"/>
    </xf>
    <xf numFmtId="3" fontId="4" fillId="0" borderId="47" xfId="1" applyNumberFormat="1" applyFont="1" applyFill="1" applyBorder="1" applyAlignment="1">
      <alignment vertical="center" wrapText="1"/>
    </xf>
    <xf numFmtId="3" fontId="4" fillId="0" borderId="44" xfId="0" applyNumberFormat="1" applyFont="1" applyFill="1" applyBorder="1" applyAlignment="1">
      <alignment vertical="center" wrapText="1"/>
    </xf>
    <xf numFmtId="3" fontId="4" fillId="0" borderId="62" xfId="1" applyNumberFormat="1" applyFont="1" applyFill="1" applyBorder="1" applyAlignment="1">
      <alignment vertical="center" wrapText="1"/>
    </xf>
    <xf numFmtId="3" fontId="10" fillId="0" borderId="72" xfId="1" applyNumberFormat="1" applyFont="1" applyFill="1" applyBorder="1" applyAlignment="1">
      <alignment vertical="center" wrapText="1"/>
    </xf>
    <xf numFmtId="3" fontId="10" fillId="0" borderId="54" xfId="0" applyNumberFormat="1" applyFont="1" applyFill="1" applyBorder="1" applyAlignment="1">
      <alignment vertical="center" wrapText="1"/>
    </xf>
    <xf numFmtId="3" fontId="10" fillId="0" borderId="36" xfId="0" applyNumberFormat="1" applyFont="1" applyBorder="1" applyAlignment="1">
      <alignment vertical="center" wrapText="1"/>
    </xf>
    <xf numFmtId="3" fontId="10" fillId="0" borderId="36" xfId="3" applyNumberFormat="1" applyFont="1" applyBorder="1" applyAlignment="1">
      <alignment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3" fontId="4" fillId="0" borderId="77" xfId="0" applyNumberFormat="1" applyFont="1" applyFill="1" applyBorder="1" applyAlignment="1">
      <alignment vertical="center" wrapText="1"/>
    </xf>
    <xf numFmtId="3" fontId="4" fillId="0" borderId="53" xfId="0" applyNumberFormat="1" applyFont="1" applyFill="1" applyBorder="1" applyAlignment="1">
      <alignment vertical="center"/>
    </xf>
    <xf numFmtId="3" fontId="4" fillId="0" borderId="74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5" borderId="4" xfId="1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4" fontId="6" fillId="7" borderId="30" xfId="1" applyNumberFormat="1" applyFont="1" applyFill="1" applyBorder="1" applyAlignment="1">
      <alignment horizontal="center" vertical="center" wrapText="1"/>
    </xf>
    <xf numFmtId="49" fontId="6" fillId="7" borderId="14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 wrapText="1"/>
    </xf>
    <xf numFmtId="3" fontId="6" fillId="0" borderId="31" xfId="1" applyNumberFormat="1" applyFont="1" applyBorder="1" applyAlignment="1">
      <alignment vertical="center" wrapText="1"/>
    </xf>
    <xf numFmtId="3" fontId="6" fillId="0" borderId="34" xfId="1" applyNumberFormat="1" applyFont="1" applyBorder="1" applyAlignment="1">
      <alignment vertical="center" wrapText="1"/>
    </xf>
    <xf numFmtId="3" fontId="6" fillId="0" borderId="10" xfId="1" applyNumberFormat="1" applyFont="1" applyBorder="1" applyAlignment="1">
      <alignment vertical="center" wrapText="1"/>
    </xf>
    <xf numFmtId="3" fontId="6" fillId="0" borderId="34" xfId="1" applyNumberFormat="1" applyFont="1" applyFill="1" applyBorder="1" applyAlignment="1">
      <alignment vertical="center" wrapText="1"/>
    </xf>
    <xf numFmtId="3" fontId="11" fillId="0" borderId="34" xfId="1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 wrapText="1"/>
    </xf>
    <xf numFmtId="3" fontId="6" fillId="0" borderId="25" xfId="1" applyNumberFormat="1" applyFont="1" applyFill="1" applyBorder="1" applyAlignment="1">
      <alignment vertical="center"/>
    </xf>
    <xf numFmtId="3" fontId="6" fillId="0" borderId="31" xfId="1" applyNumberFormat="1" applyFont="1" applyFill="1" applyBorder="1" applyAlignment="1">
      <alignment vertical="center"/>
    </xf>
    <xf numFmtId="3" fontId="11" fillId="0" borderId="31" xfId="1" applyNumberFormat="1" applyFont="1" applyFill="1" applyBorder="1" applyAlignment="1">
      <alignment vertical="center"/>
    </xf>
    <xf numFmtId="3" fontId="6" fillId="0" borderId="15" xfId="1" applyNumberFormat="1" applyFont="1" applyFill="1" applyBorder="1" applyAlignment="1">
      <alignment vertical="center"/>
    </xf>
    <xf numFmtId="3" fontId="6" fillId="0" borderId="10" xfId="1" applyNumberFormat="1" applyFont="1" applyFill="1" applyBorder="1" applyAlignment="1">
      <alignment vertical="center"/>
    </xf>
    <xf numFmtId="3" fontId="6" fillId="0" borderId="34" xfId="1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31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6" fillId="0" borderId="34" xfId="0" applyNumberFormat="1" applyFont="1" applyFill="1" applyBorder="1" applyAlignment="1">
      <alignment vertical="center" wrapText="1"/>
    </xf>
    <xf numFmtId="3" fontId="6" fillId="0" borderId="31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6" fillId="0" borderId="25" xfId="0" applyNumberFormat="1" applyFont="1" applyFill="1" applyBorder="1" applyAlignment="1">
      <alignment vertical="center" wrapText="1"/>
    </xf>
    <xf numFmtId="3" fontId="11" fillId="0" borderId="31" xfId="0" applyNumberFormat="1" applyFont="1" applyFill="1" applyBorder="1" applyAlignment="1">
      <alignment vertical="center" wrapText="1"/>
    </xf>
    <xf numFmtId="3" fontId="11" fillId="0" borderId="34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7" borderId="30" xfId="1" applyNumberFormat="1" applyFont="1" applyFill="1" applyBorder="1" applyAlignment="1">
      <alignment vertical="center" wrapText="1"/>
    </xf>
    <xf numFmtId="3" fontId="10" fillId="0" borderId="31" xfId="0" applyNumberFormat="1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7" borderId="6" xfId="1" applyNumberFormat="1" applyFont="1" applyFill="1" applyBorder="1" applyAlignment="1">
      <alignment vertical="center" wrapText="1"/>
    </xf>
    <xf numFmtId="3" fontId="4" fillId="0" borderId="35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7" borderId="16" xfId="1" applyNumberFormat="1" applyFont="1" applyFill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/>
    </xf>
    <xf numFmtId="3" fontId="10" fillId="0" borderId="32" xfId="0" applyNumberFormat="1" applyFont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 shrinkToFit="1"/>
    </xf>
    <xf numFmtId="4" fontId="10" fillId="0" borderId="4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 shrinkToFit="1"/>
    </xf>
    <xf numFmtId="3" fontId="4" fillId="0" borderId="65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3" fontId="6" fillId="5" borderId="13" xfId="0" applyNumberFormat="1" applyFont="1" applyFill="1" applyBorder="1" applyAlignment="1">
      <alignment vertical="center" wrapText="1"/>
    </xf>
    <xf numFmtId="0" fontId="5" fillId="0" borderId="14" xfId="1" applyFont="1" applyFill="1" applyBorder="1" applyAlignment="1">
      <alignment horizontal="center" vertical="center" wrapText="1"/>
    </xf>
    <xf numFmtId="3" fontId="6" fillId="5" borderId="37" xfId="0" applyNumberFormat="1" applyFont="1" applyFill="1" applyBorder="1" applyAlignment="1">
      <alignment vertical="center" wrapText="1"/>
    </xf>
    <xf numFmtId="3" fontId="6" fillId="0" borderId="4" xfId="1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vertical="center" wrapText="1"/>
    </xf>
    <xf numFmtId="3" fontId="4" fillId="0" borderId="55" xfId="0" applyNumberFormat="1" applyFont="1" applyFill="1" applyBorder="1" applyAlignment="1">
      <alignment vertical="center" wrapText="1"/>
    </xf>
    <xf numFmtId="3" fontId="6" fillId="7" borderId="18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0" fontId="4" fillId="0" borderId="13" xfId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45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/>
    </xf>
    <xf numFmtId="3" fontId="4" fillId="5" borderId="23" xfId="0" applyNumberFormat="1" applyFont="1" applyFill="1" applyBorder="1" applyAlignment="1">
      <alignment vertical="center"/>
    </xf>
    <xf numFmtId="3" fontId="6" fillId="0" borderId="20" xfId="1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wrapText="1"/>
    </xf>
    <xf numFmtId="3" fontId="4" fillId="5" borderId="19" xfId="1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center" vertical="center" wrapText="1"/>
    </xf>
    <xf numFmtId="3" fontId="11" fillId="0" borderId="37" xfId="1" applyNumberFormat="1" applyFont="1" applyFill="1" applyBorder="1" applyAlignment="1">
      <alignment vertical="center" wrapText="1"/>
    </xf>
    <xf numFmtId="0" fontId="6" fillId="7" borderId="14" xfId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3" fontId="6" fillId="0" borderId="37" xfId="1" applyNumberFormat="1" applyFont="1" applyFill="1" applyBorder="1" applyAlignment="1">
      <alignment horizontal="right" vertical="center" wrapText="1"/>
    </xf>
    <xf numFmtId="3" fontId="10" fillId="5" borderId="26" xfId="0" applyNumberFormat="1" applyFont="1" applyFill="1" applyBorder="1" applyAlignment="1">
      <alignment vertical="center" wrapText="1"/>
    </xf>
    <xf numFmtId="4" fontId="4" fillId="7" borderId="12" xfId="1" applyNumberFormat="1" applyFont="1" applyFill="1" applyBorder="1" applyAlignment="1">
      <alignment horizontal="center" vertical="center" wrapText="1"/>
    </xf>
    <xf numFmtId="3" fontId="11" fillId="0" borderId="26" xfId="3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166" fontId="6" fillId="7" borderId="6" xfId="1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 shrinkToFit="1"/>
    </xf>
    <xf numFmtId="0" fontId="12" fillId="0" borderId="26" xfId="0" applyFont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3" fontId="21" fillId="0" borderId="26" xfId="1" applyNumberFormat="1" applyFont="1" applyBorder="1" applyAlignment="1">
      <alignment vertical="center" wrapText="1"/>
    </xf>
    <xf numFmtId="3" fontId="12" fillId="0" borderId="47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12" fillId="0" borderId="20" xfId="0" applyNumberFormat="1" applyFont="1" applyBorder="1" applyAlignment="1">
      <alignment vertical="center" wrapText="1"/>
    </xf>
    <xf numFmtId="3" fontId="12" fillId="0" borderId="41" xfId="0" applyNumberFormat="1" applyFont="1" applyBorder="1" applyAlignment="1">
      <alignment vertical="center" wrapText="1"/>
    </xf>
    <xf numFmtId="3" fontId="21" fillId="5" borderId="32" xfId="0" applyNumberFormat="1" applyFont="1" applyFill="1" applyBorder="1" applyAlignment="1">
      <alignment vertical="center" wrapText="1"/>
    </xf>
    <xf numFmtId="3" fontId="12" fillId="0" borderId="31" xfId="0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3" fontId="12" fillId="0" borderId="32" xfId="0" applyNumberFormat="1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center" vertical="center"/>
    </xf>
    <xf numFmtId="3" fontId="4" fillId="7" borderId="39" xfId="1" applyNumberFormat="1" applyFont="1" applyFill="1" applyBorder="1" applyAlignment="1">
      <alignment vertical="center" wrapText="1"/>
    </xf>
    <xf numFmtId="167" fontId="4" fillId="0" borderId="2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0" borderId="54" xfId="0" applyNumberFormat="1" applyFont="1" applyBorder="1" applyAlignment="1">
      <alignment vertical="center" wrapText="1"/>
    </xf>
    <xf numFmtId="3" fontId="4" fillId="0" borderId="45" xfId="0" applyNumberFormat="1" applyFont="1" applyBorder="1" applyAlignment="1">
      <alignment horizontal="right" vertical="center"/>
    </xf>
    <xf numFmtId="3" fontId="4" fillId="6" borderId="20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26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right" vertical="center"/>
    </xf>
    <xf numFmtId="3" fontId="6" fillId="6" borderId="26" xfId="0" applyNumberFormat="1" applyFont="1" applyFill="1" applyBorder="1" applyAlignment="1">
      <alignment horizontal="right" vertical="center"/>
    </xf>
    <xf numFmtId="3" fontId="6" fillId="6" borderId="2" xfId="0" applyNumberFormat="1" applyFont="1" applyFill="1" applyBorder="1" applyAlignment="1">
      <alignment vertical="center" wrapText="1"/>
    </xf>
    <xf numFmtId="3" fontId="6" fillId="6" borderId="26" xfId="0" applyNumberFormat="1" applyFont="1" applyFill="1" applyBorder="1" applyAlignment="1">
      <alignment vertical="center" wrapText="1"/>
    </xf>
    <xf numFmtId="3" fontId="4" fillId="6" borderId="36" xfId="0" applyNumberFormat="1" applyFont="1" applyFill="1" applyBorder="1" applyAlignment="1">
      <alignment vertical="center" wrapText="1"/>
    </xf>
    <xf numFmtId="3" fontId="4" fillId="6" borderId="2" xfId="0" applyNumberFormat="1" applyFont="1" applyFill="1" applyBorder="1" applyAlignment="1">
      <alignment vertical="center" wrapText="1"/>
    </xf>
    <xf numFmtId="3" fontId="4" fillId="6" borderId="26" xfId="0" applyNumberFormat="1" applyFont="1" applyFill="1" applyBorder="1" applyAlignment="1">
      <alignment vertical="center" wrapText="1"/>
    </xf>
    <xf numFmtId="3" fontId="6" fillId="6" borderId="4" xfId="0" applyNumberFormat="1" applyFont="1" applyFill="1" applyBorder="1" applyAlignment="1">
      <alignment vertical="center" wrapText="1"/>
    </xf>
    <xf numFmtId="3" fontId="6" fillId="6" borderId="31" xfId="0" applyNumberFormat="1" applyFont="1" applyFill="1" applyBorder="1" applyAlignment="1">
      <alignment vertical="center" wrapText="1"/>
    </xf>
    <xf numFmtId="3" fontId="4" fillId="6" borderId="44" xfId="0" applyNumberFormat="1" applyFont="1" applyFill="1" applyBorder="1" applyAlignment="1">
      <alignment vertical="center" wrapText="1"/>
    </xf>
    <xf numFmtId="3" fontId="4" fillId="6" borderId="21" xfId="0" applyNumberFormat="1" applyFont="1" applyFill="1" applyBorder="1" applyAlignment="1">
      <alignment vertical="center" wrapText="1"/>
    </xf>
    <xf numFmtId="3" fontId="4" fillId="7" borderId="72" xfId="1" applyNumberFormat="1" applyFont="1" applyFill="1" applyBorder="1" applyAlignment="1">
      <alignment vertical="center" wrapText="1"/>
    </xf>
    <xf numFmtId="3" fontId="4" fillId="7" borderId="77" xfId="1" applyNumberFormat="1" applyFont="1" applyFill="1" applyBorder="1" applyAlignment="1">
      <alignment vertical="center" wrapText="1"/>
    </xf>
    <xf numFmtId="3" fontId="4" fillId="7" borderId="73" xfId="1" applyNumberFormat="1" applyFont="1" applyFill="1" applyBorder="1" applyAlignment="1">
      <alignment vertical="center" wrapText="1"/>
    </xf>
    <xf numFmtId="3" fontId="4" fillId="7" borderId="52" xfId="1" applyNumberFormat="1" applyFont="1" applyFill="1" applyBorder="1" applyAlignment="1">
      <alignment vertical="center" wrapText="1"/>
    </xf>
    <xf numFmtId="3" fontId="4" fillId="6" borderId="47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horizontal="right" vertical="center"/>
    </xf>
    <xf numFmtId="3" fontId="4" fillId="6" borderId="26" xfId="0" applyNumberFormat="1" applyFont="1" applyFill="1" applyBorder="1" applyAlignment="1">
      <alignment horizontal="right" vertical="center"/>
    </xf>
    <xf numFmtId="49" fontId="4" fillId="6" borderId="2" xfId="0" applyNumberFormat="1" applyFont="1" applyFill="1" applyBorder="1" applyAlignment="1">
      <alignment horizontal="center" vertical="center" wrapText="1"/>
    </xf>
    <xf numFmtId="49" fontId="4" fillId="6" borderId="26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3" fontId="9" fillId="0" borderId="22" xfId="1" applyNumberFormat="1" applyFont="1" applyBorder="1" applyAlignment="1">
      <alignment vertical="center" wrapText="1"/>
    </xf>
    <xf numFmtId="3" fontId="8" fillId="0" borderId="66" xfId="0" applyNumberFormat="1" applyFont="1" applyBorder="1" applyAlignment="1">
      <alignment vertical="center" wrapText="1"/>
    </xf>
    <xf numFmtId="3" fontId="8" fillId="0" borderId="53" xfId="0" applyNumberFormat="1" applyFont="1" applyBorder="1" applyAlignment="1">
      <alignment vertical="center" wrapText="1"/>
    </xf>
    <xf numFmtId="3" fontId="8" fillId="10" borderId="67" xfId="0" applyNumberFormat="1" applyFont="1" applyFill="1" applyBorder="1" applyAlignment="1">
      <alignment vertical="center" wrapText="1"/>
    </xf>
    <xf numFmtId="3" fontId="8" fillId="0" borderId="46" xfId="0" applyNumberFormat="1" applyFont="1" applyBorder="1" applyAlignment="1">
      <alignment vertical="center" wrapText="1"/>
    </xf>
    <xf numFmtId="3" fontId="8" fillId="5" borderId="27" xfId="3" applyNumberFormat="1" applyFont="1" applyFill="1" applyBorder="1" applyAlignment="1">
      <alignment vertical="center"/>
    </xf>
    <xf numFmtId="3" fontId="9" fillId="4" borderId="23" xfId="0" applyNumberFormat="1" applyFont="1" applyFill="1" applyBorder="1" applyAlignment="1">
      <alignment vertical="center" wrapText="1"/>
    </xf>
    <xf numFmtId="3" fontId="9" fillId="5" borderId="2" xfId="0" applyNumberFormat="1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26" xfId="1" applyBorder="1" applyAlignment="1">
      <alignment horizontal="center" vertical="center" wrapText="1"/>
    </xf>
    <xf numFmtId="0" fontId="4" fillId="0" borderId="32" xfId="1" applyBorder="1" applyAlignment="1">
      <alignment horizontal="center" vertical="center" wrapText="1"/>
    </xf>
    <xf numFmtId="3" fontId="6" fillId="10" borderId="31" xfId="1" applyNumberFormat="1" applyFont="1" applyFill="1" applyBorder="1" applyAlignment="1">
      <alignment vertical="center" wrapText="1"/>
    </xf>
    <xf numFmtId="3" fontId="4" fillId="5" borderId="37" xfId="3" applyNumberFormat="1" applyFill="1" applyBorder="1" applyAlignment="1">
      <alignment vertical="center"/>
    </xf>
    <xf numFmtId="3" fontId="6" fillId="5" borderId="26" xfId="0" applyNumberFormat="1" applyFont="1" applyFill="1" applyBorder="1" applyAlignment="1">
      <alignment vertical="center" wrapText="1"/>
    </xf>
    <xf numFmtId="3" fontId="8" fillId="10" borderId="20" xfId="0" applyNumberFormat="1" applyFont="1" applyFill="1" applyBorder="1" applyAlignment="1">
      <alignment vertical="center" wrapText="1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 shrinkToFit="1"/>
    </xf>
    <xf numFmtId="3" fontId="21" fillId="10" borderId="26" xfId="1" applyNumberFormat="1" applyFont="1" applyFill="1" applyBorder="1" applyAlignment="1">
      <alignment vertical="center" wrapText="1"/>
    </xf>
    <xf numFmtId="3" fontId="12" fillId="10" borderId="36" xfId="0" applyNumberFormat="1" applyFont="1" applyFill="1" applyBorder="1" applyAlignment="1">
      <alignment vertical="center" wrapText="1"/>
    </xf>
    <xf numFmtId="3" fontId="12" fillId="5" borderId="37" xfId="3" applyNumberFormat="1" applyFont="1" applyFill="1" applyBorder="1" applyAlignment="1">
      <alignment vertical="center"/>
    </xf>
    <xf numFmtId="3" fontId="21" fillId="4" borderId="26" xfId="0" applyNumberFormat="1" applyFont="1" applyFill="1" applyBorder="1" applyAlignment="1">
      <alignment vertical="center" wrapText="1"/>
    </xf>
    <xf numFmtId="3" fontId="21" fillId="5" borderId="26" xfId="0" applyNumberFormat="1" applyFont="1" applyFill="1" applyBorder="1" applyAlignment="1">
      <alignment vertical="center" wrapText="1"/>
    </xf>
    <xf numFmtId="3" fontId="12" fillId="0" borderId="26" xfId="3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6" xfId="3" applyNumberFormat="1" applyBorder="1" applyAlignment="1">
      <alignment vertical="center"/>
    </xf>
    <xf numFmtId="49" fontId="9" fillId="0" borderId="26" xfId="0" applyNumberFormat="1" applyFont="1" applyBorder="1" applyAlignment="1">
      <alignment horizontal="center" vertical="center" wrapText="1" shrinkToFit="1"/>
    </xf>
    <xf numFmtId="0" fontId="8" fillId="0" borderId="26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3" fontId="9" fillId="0" borderId="31" xfId="1" applyNumberFormat="1" applyFont="1" applyBorder="1" applyAlignment="1">
      <alignment vertical="center" wrapText="1"/>
    </xf>
    <xf numFmtId="3" fontId="8" fillId="0" borderId="47" xfId="0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3" fontId="8" fillId="5" borderId="37" xfId="3" applyNumberFormat="1" applyFont="1" applyFill="1" applyBorder="1" applyAlignment="1">
      <alignment vertical="center"/>
    </xf>
    <xf numFmtId="3" fontId="9" fillId="4" borderId="26" xfId="0" applyNumberFormat="1" applyFont="1" applyFill="1" applyBorder="1" applyAlignment="1">
      <alignment vertical="center" wrapText="1"/>
    </xf>
    <xf numFmtId="3" fontId="9" fillId="5" borderId="26" xfId="0" applyNumberFormat="1" applyFont="1" applyFill="1" applyBorder="1" applyAlignment="1">
      <alignment vertical="center" wrapText="1"/>
    </xf>
    <xf numFmtId="3" fontId="8" fillId="0" borderId="26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3" fontId="11" fillId="5" borderId="26" xfId="0" applyNumberFormat="1" applyFont="1" applyFill="1" applyBorder="1" applyAlignment="1">
      <alignment vertical="center" wrapText="1"/>
    </xf>
    <xf numFmtId="3" fontId="10" fillId="10" borderId="32" xfId="0" applyNumberFormat="1" applyFont="1" applyFill="1" applyBorder="1" applyAlignment="1">
      <alignment vertical="center"/>
    </xf>
    <xf numFmtId="0" fontId="10" fillId="10" borderId="26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49" fontId="4" fillId="10" borderId="31" xfId="0" applyNumberFormat="1" applyFont="1" applyFill="1" applyBorder="1" applyAlignment="1">
      <alignment horizontal="center" vertical="center" wrapText="1"/>
    </xf>
    <xf numFmtId="3" fontId="11" fillId="10" borderId="31" xfId="0" applyNumberFormat="1" applyFont="1" applyFill="1" applyBorder="1" applyAlignment="1">
      <alignment vertical="center" wrapText="1"/>
    </xf>
    <xf numFmtId="0" fontId="4" fillId="0" borderId="23" xfId="1" applyBorder="1" applyAlignment="1">
      <alignment horizontal="center" vertical="center" wrapText="1"/>
    </xf>
    <xf numFmtId="0" fontId="4" fillId="0" borderId="44" xfId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27" fillId="0" borderId="31" xfId="1" applyFont="1" applyBorder="1" applyAlignment="1">
      <alignment horizontal="center" vertical="center" wrapText="1"/>
    </xf>
    <xf numFmtId="3" fontId="14" fillId="0" borderId="26" xfId="1" applyNumberFormat="1" applyFont="1" applyBorder="1" applyAlignment="1">
      <alignment vertical="center" wrapText="1"/>
    </xf>
    <xf numFmtId="3" fontId="14" fillId="0" borderId="31" xfId="0" applyNumberFormat="1" applyFont="1" applyBorder="1" applyAlignment="1">
      <alignment vertical="center" wrapText="1"/>
    </xf>
    <xf numFmtId="3" fontId="13" fillId="0" borderId="47" xfId="0" applyNumberFormat="1" applyFont="1" applyBorder="1" applyAlignment="1">
      <alignment vertical="center" wrapText="1"/>
    </xf>
    <xf numFmtId="3" fontId="13" fillId="0" borderId="36" xfId="0" applyNumberFormat="1" applyFont="1" applyBorder="1" applyAlignment="1">
      <alignment vertical="center" wrapText="1"/>
    </xf>
    <xf numFmtId="3" fontId="13" fillId="0" borderId="20" xfId="0" applyNumberFormat="1" applyFont="1" applyBorder="1" applyAlignment="1">
      <alignment vertical="center" wrapText="1"/>
    </xf>
    <xf numFmtId="3" fontId="13" fillId="0" borderId="41" xfId="0" applyNumberFormat="1" applyFont="1" applyBorder="1" applyAlignment="1">
      <alignment vertical="center" wrapText="1"/>
    </xf>
    <xf numFmtId="3" fontId="13" fillId="5" borderId="37" xfId="0" applyNumberFormat="1" applyFont="1" applyFill="1" applyBorder="1" applyAlignment="1">
      <alignment vertical="center" wrapText="1"/>
    </xf>
    <xf numFmtId="3" fontId="14" fillId="4" borderId="26" xfId="0" applyNumberFormat="1" applyFont="1" applyFill="1" applyBorder="1" applyAlignment="1">
      <alignment vertical="center" wrapText="1"/>
    </xf>
    <xf numFmtId="3" fontId="14" fillId="5" borderId="26" xfId="0" applyNumberFormat="1" applyFont="1" applyFill="1" applyBorder="1" applyAlignment="1">
      <alignment vertical="center" wrapText="1"/>
    </xf>
    <xf numFmtId="3" fontId="13" fillId="0" borderId="26" xfId="3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 wrapText="1"/>
    </xf>
    <xf numFmtId="3" fontId="13" fillId="0" borderId="32" xfId="0" applyNumberFormat="1" applyFont="1" applyBorder="1" applyAlignment="1">
      <alignment vertical="center"/>
    </xf>
    <xf numFmtId="3" fontId="13" fillId="0" borderId="26" xfId="0" applyNumberFormat="1" applyFont="1" applyBorder="1" applyAlignment="1">
      <alignment vertical="center" wrapText="1"/>
    </xf>
    <xf numFmtId="3" fontId="13" fillId="0" borderId="35" xfId="0" applyNumberFormat="1" applyFont="1" applyBorder="1" applyAlignment="1">
      <alignment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4" fillId="0" borderId="27" xfId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vertical="center" wrapText="1"/>
    </xf>
    <xf numFmtId="3" fontId="8" fillId="0" borderId="26" xfId="3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25" fillId="0" borderId="31" xfId="1" applyFont="1" applyBorder="1" applyAlignment="1">
      <alignment horizontal="center" vertical="center" wrapText="1"/>
    </xf>
    <xf numFmtId="3" fontId="12" fillId="3" borderId="37" xfId="3" applyNumberFormat="1" applyFont="1" applyFill="1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3" fontId="12" fillId="0" borderId="35" xfId="0" applyNumberFormat="1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3" fontId="14" fillId="10" borderId="26" xfId="1" applyNumberFormat="1" applyFont="1" applyFill="1" applyBorder="1" applyAlignment="1">
      <alignment vertical="center" wrapText="1"/>
    </xf>
    <xf numFmtId="3" fontId="13" fillId="5" borderId="37" xfId="3" applyNumberFormat="1" applyFont="1" applyFill="1" applyBorder="1" applyAlignment="1">
      <alignment vertical="center"/>
    </xf>
    <xf numFmtId="3" fontId="14" fillId="12" borderId="26" xfId="0" applyNumberFormat="1" applyFont="1" applyFill="1" applyBorder="1" applyAlignment="1">
      <alignment vertical="center" wrapText="1"/>
    </xf>
    <xf numFmtId="3" fontId="13" fillId="10" borderId="32" xfId="0" applyNumberFormat="1" applyFont="1" applyFill="1" applyBorder="1" applyAlignment="1">
      <alignment vertical="center" wrapText="1"/>
    </xf>
    <xf numFmtId="49" fontId="6" fillId="0" borderId="33" xfId="0" applyNumberFormat="1" applyFont="1" applyBorder="1" applyAlignment="1">
      <alignment horizontal="center" vertical="center" wrapText="1" shrinkToFit="1"/>
    </xf>
    <xf numFmtId="0" fontId="4" fillId="0" borderId="26" xfId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4" fillId="0" borderId="13" xfId="3" applyNumberFormat="1" applyBorder="1" applyAlignment="1">
      <alignment vertical="center"/>
    </xf>
    <xf numFmtId="3" fontId="4" fillId="0" borderId="45" xfId="3" applyNumberFormat="1" applyBorder="1" applyAlignment="1">
      <alignment vertical="center"/>
    </xf>
    <xf numFmtId="49" fontId="14" fillId="0" borderId="2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3" fontId="14" fillId="0" borderId="26" xfId="0" applyNumberFormat="1" applyFont="1" applyBorder="1" applyAlignment="1">
      <alignment horizontal="right" vertical="center"/>
    </xf>
    <xf numFmtId="3" fontId="14" fillId="5" borderId="32" xfId="0" applyNumberFormat="1" applyFont="1" applyFill="1" applyBorder="1" applyAlignment="1">
      <alignment vertical="center" wrapText="1"/>
    </xf>
    <xf numFmtId="3" fontId="13" fillId="0" borderId="31" xfId="0" applyNumberFormat="1" applyFont="1" applyBorder="1" applyAlignment="1">
      <alignment vertical="center" wrapText="1"/>
    </xf>
    <xf numFmtId="3" fontId="13" fillId="0" borderId="26" xfId="0" applyNumberFormat="1" applyFont="1" applyBorder="1" applyAlignment="1">
      <alignment horizontal="right" vertical="center"/>
    </xf>
    <xf numFmtId="0" fontId="13" fillId="10" borderId="26" xfId="0" applyFont="1" applyFill="1" applyBorder="1" applyAlignment="1">
      <alignment horizontal="center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49" fontId="6" fillId="9" borderId="26" xfId="0" applyNumberFormat="1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3" fontId="6" fillId="9" borderId="26" xfId="0" applyNumberFormat="1" applyFont="1" applyFill="1" applyBorder="1" applyAlignment="1">
      <alignment horizontal="right" vertical="center"/>
    </xf>
    <xf numFmtId="3" fontId="6" fillId="9" borderId="26" xfId="0" applyNumberFormat="1" applyFont="1" applyFill="1" applyBorder="1" applyAlignment="1">
      <alignment vertical="center" wrapText="1"/>
    </xf>
    <xf numFmtId="3" fontId="6" fillId="9" borderId="31" xfId="0" applyNumberFormat="1" applyFont="1" applyFill="1" applyBorder="1" applyAlignment="1">
      <alignment vertical="center" wrapText="1"/>
    </xf>
    <xf numFmtId="3" fontId="4" fillId="9" borderId="47" xfId="0" applyNumberFormat="1" applyFont="1" applyFill="1" applyBorder="1" applyAlignment="1">
      <alignment vertical="center" wrapText="1"/>
    </xf>
    <xf numFmtId="3" fontId="4" fillId="9" borderId="36" xfId="0" applyNumberFormat="1" applyFont="1" applyFill="1" applyBorder="1" applyAlignment="1">
      <alignment vertical="center" wrapText="1"/>
    </xf>
    <xf numFmtId="3" fontId="4" fillId="9" borderId="20" xfId="0" applyNumberFormat="1" applyFont="1" applyFill="1" applyBorder="1" applyAlignment="1">
      <alignment vertical="center" wrapText="1"/>
    </xf>
    <xf numFmtId="3" fontId="4" fillId="9" borderId="41" xfId="0" applyNumberFormat="1" applyFont="1" applyFill="1" applyBorder="1" applyAlignment="1">
      <alignment vertical="center" wrapText="1"/>
    </xf>
    <xf numFmtId="3" fontId="4" fillId="9" borderId="37" xfId="0" applyNumberFormat="1" applyFont="1" applyFill="1" applyBorder="1" applyAlignment="1">
      <alignment vertical="center" wrapText="1"/>
    </xf>
    <xf numFmtId="3" fontId="6" fillId="9" borderId="32" xfId="0" applyNumberFormat="1" applyFont="1" applyFill="1" applyBorder="1" applyAlignment="1">
      <alignment vertical="center" wrapText="1"/>
    </xf>
    <xf numFmtId="3" fontId="4" fillId="9" borderId="31" xfId="0" applyNumberFormat="1" applyFont="1" applyFill="1" applyBorder="1" applyAlignment="1">
      <alignment vertical="center" wrapText="1"/>
    </xf>
    <xf numFmtId="3" fontId="4" fillId="9" borderId="26" xfId="0" applyNumberFormat="1" applyFont="1" applyFill="1" applyBorder="1" applyAlignment="1">
      <alignment vertical="center" wrapText="1"/>
    </xf>
    <xf numFmtId="3" fontId="4" fillId="9" borderId="32" xfId="0" applyNumberFormat="1" applyFont="1" applyFill="1" applyBorder="1" applyAlignment="1">
      <alignment vertical="center"/>
    </xf>
    <xf numFmtId="3" fontId="4" fillId="9" borderId="26" xfId="0" applyNumberFormat="1" applyFont="1" applyFill="1" applyBorder="1" applyAlignment="1">
      <alignment horizontal="right" vertical="center"/>
    </xf>
    <xf numFmtId="49" fontId="4" fillId="9" borderId="26" xfId="0" applyNumberFormat="1" applyFont="1" applyFill="1" applyBorder="1" applyAlignment="1">
      <alignment horizontal="center" vertical="center" wrapText="1"/>
    </xf>
    <xf numFmtId="49" fontId="4" fillId="9" borderId="31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3" fontId="4" fillId="6" borderId="66" xfId="0" applyNumberFormat="1" applyFont="1" applyFill="1" applyBorder="1" applyAlignment="1">
      <alignment vertical="center" wrapText="1"/>
    </xf>
    <xf numFmtId="3" fontId="4" fillId="6" borderId="53" xfId="0" applyNumberFormat="1" applyFont="1" applyFill="1" applyBorder="1" applyAlignment="1">
      <alignment vertical="center" wrapText="1"/>
    </xf>
    <xf numFmtId="3" fontId="4" fillId="6" borderId="67" xfId="0" applyNumberFormat="1" applyFont="1" applyFill="1" applyBorder="1" applyAlignment="1">
      <alignment vertical="center" wrapText="1"/>
    </xf>
    <xf numFmtId="3" fontId="4" fillId="6" borderId="46" xfId="0" applyNumberFormat="1" applyFont="1" applyFill="1" applyBorder="1" applyAlignment="1">
      <alignment vertical="center" wrapText="1"/>
    </xf>
    <xf numFmtId="3" fontId="4" fillId="6" borderId="8" xfId="0" applyNumberFormat="1" applyFont="1" applyFill="1" applyBorder="1" applyAlignment="1">
      <alignment vertical="center" wrapText="1"/>
    </xf>
    <xf numFmtId="3" fontId="6" fillId="6" borderId="9" xfId="0" applyNumberFormat="1" applyFont="1" applyFill="1" applyBorder="1" applyAlignment="1">
      <alignment vertical="center" wrapText="1"/>
    </xf>
    <xf numFmtId="3" fontId="4" fillId="6" borderId="4" xfId="0" applyNumberFormat="1" applyFont="1" applyFill="1" applyBorder="1" applyAlignment="1">
      <alignment vertical="center" wrapText="1"/>
    </xf>
    <xf numFmtId="3" fontId="4" fillId="6" borderId="9" xfId="0" applyNumberFormat="1" applyFont="1" applyFill="1" applyBorder="1" applyAlignment="1">
      <alignment vertical="center"/>
    </xf>
    <xf numFmtId="3" fontId="4" fillId="6" borderId="9" xfId="0" applyNumberFormat="1" applyFont="1" applyFill="1" applyBorder="1" applyAlignment="1">
      <alignment horizontal="right" vertical="center"/>
    </xf>
    <xf numFmtId="49" fontId="4" fillId="6" borderId="4" xfId="0" applyNumberFormat="1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3" fontId="4" fillId="6" borderId="41" xfId="0" applyNumberFormat="1" applyFont="1" applyFill="1" applyBorder="1" applyAlignment="1">
      <alignment vertical="center" wrapText="1"/>
    </xf>
    <xf numFmtId="3" fontId="4" fillId="6" borderId="37" xfId="0" applyNumberFormat="1" applyFont="1" applyFill="1" applyBorder="1" applyAlignment="1">
      <alignment vertical="center" wrapText="1"/>
    </xf>
    <xf numFmtId="3" fontId="6" fillId="6" borderId="32" xfId="0" applyNumberFormat="1" applyFont="1" applyFill="1" applyBorder="1" applyAlignment="1">
      <alignment vertical="center" wrapText="1"/>
    </xf>
    <xf numFmtId="3" fontId="4" fillId="6" borderId="31" xfId="0" applyNumberFormat="1" applyFont="1" applyFill="1" applyBorder="1" applyAlignment="1">
      <alignment vertical="center" wrapText="1"/>
    </xf>
    <xf numFmtId="3" fontId="4" fillId="6" borderId="32" xfId="0" applyNumberFormat="1" applyFont="1" applyFill="1" applyBorder="1" applyAlignment="1">
      <alignment vertical="center"/>
    </xf>
    <xf numFmtId="3" fontId="4" fillId="6" borderId="32" xfId="0" applyNumberFormat="1" applyFont="1" applyFill="1" applyBorder="1" applyAlignment="1">
      <alignment horizontal="right" vertical="center"/>
    </xf>
    <xf numFmtId="49" fontId="4" fillId="6" borderId="31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vertical="center" wrapText="1"/>
    </xf>
    <xf numFmtId="3" fontId="4" fillId="6" borderId="60" xfId="0" applyNumberFormat="1" applyFont="1" applyFill="1" applyBorder="1" applyAlignment="1">
      <alignment vertical="center" wrapText="1"/>
    </xf>
    <xf numFmtId="3" fontId="4" fillId="6" borderId="55" xfId="0" applyNumberFormat="1" applyFont="1" applyFill="1" applyBorder="1" applyAlignment="1">
      <alignment vertical="center" wrapText="1"/>
    </xf>
    <xf numFmtId="3" fontId="4" fillId="6" borderId="27" xfId="0" applyNumberFormat="1" applyFont="1" applyFill="1" applyBorder="1" applyAlignment="1">
      <alignment vertical="center" wrapText="1"/>
    </xf>
    <xf numFmtId="3" fontId="6" fillId="6" borderId="23" xfId="0" applyNumberFormat="1" applyFont="1" applyFill="1" applyBorder="1" applyAlignment="1">
      <alignment vertical="center" wrapText="1"/>
    </xf>
    <xf numFmtId="3" fontId="4" fillId="6" borderId="25" xfId="0" applyNumberFormat="1" applyFont="1" applyFill="1" applyBorder="1" applyAlignment="1">
      <alignment vertical="center" wrapText="1"/>
    </xf>
    <xf numFmtId="3" fontId="4" fillId="6" borderId="23" xfId="0" applyNumberFormat="1" applyFont="1" applyFill="1" applyBorder="1" applyAlignment="1">
      <alignment vertical="center" wrapText="1"/>
    </xf>
    <xf numFmtId="3" fontId="4" fillId="6" borderId="24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horizontal="right" vertical="center"/>
    </xf>
    <xf numFmtId="3" fontId="4" fillId="6" borderId="24" xfId="0" applyNumberFormat="1" applyFont="1" applyFill="1" applyBorder="1" applyAlignment="1">
      <alignment horizontal="right" vertical="center"/>
    </xf>
    <xf numFmtId="49" fontId="4" fillId="6" borderId="23" xfId="0" applyNumberFormat="1" applyFont="1" applyFill="1" applyBorder="1" applyAlignment="1">
      <alignment horizontal="center" vertical="center" wrapText="1"/>
    </xf>
    <xf numFmtId="49" fontId="6" fillId="6" borderId="2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right" vertical="center" wrapText="1"/>
    </xf>
    <xf numFmtId="49" fontId="9" fillId="9" borderId="26" xfId="0" applyNumberFormat="1" applyFont="1" applyFill="1" applyBorder="1" applyAlignment="1">
      <alignment horizontal="center" vertical="center"/>
    </xf>
    <xf numFmtId="49" fontId="9" fillId="9" borderId="24" xfId="0" applyNumberFormat="1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 wrapText="1"/>
    </xf>
    <xf numFmtId="0" fontId="8" fillId="9" borderId="26" xfId="1" applyFont="1" applyFill="1" applyBorder="1" applyAlignment="1">
      <alignment horizontal="center" vertical="center"/>
    </xf>
    <xf numFmtId="0" fontId="26" fillId="9" borderId="26" xfId="1" applyFont="1" applyFill="1" applyBorder="1" applyAlignment="1">
      <alignment horizontal="center" vertical="center" wrapText="1"/>
    </xf>
    <xf numFmtId="3" fontId="9" fillId="9" borderId="23" xfId="1" applyNumberFormat="1" applyFont="1" applyFill="1" applyBorder="1" applyAlignment="1">
      <alignment vertical="center"/>
    </xf>
    <xf numFmtId="3" fontId="9" fillId="9" borderId="31" xfId="1" applyNumberFormat="1" applyFont="1" applyFill="1" applyBorder="1" applyAlignment="1">
      <alignment vertical="center"/>
    </xf>
    <xf numFmtId="3" fontId="8" fillId="9" borderId="47" xfId="0" applyNumberFormat="1" applyFont="1" applyFill="1" applyBorder="1" applyAlignment="1">
      <alignment vertical="center"/>
    </xf>
    <xf numFmtId="3" fontId="8" fillId="9" borderId="36" xfId="0" applyNumberFormat="1" applyFont="1" applyFill="1" applyBorder="1" applyAlignment="1">
      <alignment vertical="center"/>
    </xf>
    <xf numFmtId="3" fontId="8" fillId="9" borderId="20" xfId="0" applyNumberFormat="1" applyFont="1" applyFill="1" applyBorder="1" applyAlignment="1">
      <alignment vertical="center"/>
    </xf>
    <xf numFmtId="3" fontId="8" fillId="9" borderId="41" xfId="0" applyNumberFormat="1" applyFont="1" applyFill="1" applyBorder="1" applyAlignment="1">
      <alignment vertical="center"/>
    </xf>
    <xf numFmtId="3" fontId="8" fillId="9" borderId="27" xfId="0" applyNumberFormat="1" applyFont="1" applyFill="1" applyBorder="1" applyAlignment="1">
      <alignment vertical="center"/>
    </xf>
    <xf numFmtId="3" fontId="9" fillId="9" borderId="26" xfId="0" applyNumberFormat="1" applyFont="1" applyFill="1" applyBorder="1" applyAlignment="1">
      <alignment vertical="center"/>
    </xf>
    <xf numFmtId="3" fontId="9" fillId="9" borderId="24" xfId="0" applyNumberFormat="1" applyFont="1" applyFill="1" applyBorder="1" applyAlignment="1">
      <alignment vertical="center"/>
    </xf>
    <xf numFmtId="3" fontId="8" fillId="9" borderId="25" xfId="0" applyNumberFormat="1" applyFont="1" applyFill="1" applyBorder="1" applyAlignment="1">
      <alignment vertical="center"/>
    </xf>
    <xf numFmtId="3" fontId="8" fillId="9" borderId="23" xfId="0" applyNumberFormat="1" applyFont="1" applyFill="1" applyBorder="1" applyAlignment="1">
      <alignment vertical="center"/>
    </xf>
    <xf numFmtId="3" fontId="8" fillId="9" borderId="24" xfId="0" applyNumberFormat="1" applyFont="1" applyFill="1" applyBorder="1" applyAlignment="1">
      <alignment vertical="center"/>
    </xf>
    <xf numFmtId="0" fontId="8" fillId="9" borderId="32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/>
    </xf>
    <xf numFmtId="49" fontId="8" fillId="9" borderId="31" xfId="0" applyNumberFormat="1" applyFont="1" applyFill="1" applyBorder="1" applyAlignment="1">
      <alignment horizontal="center" vertical="center"/>
    </xf>
    <xf numFmtId="49" fontId="8" fillId="9" borderId="26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vertical="center"/>
    </xf>
    <xf numFmtId="3" fontId="10" fillId="0" borderId="62" xfId="0" applyNumberFormat="1" applyFont="1" applyFill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3" fontId="11" fillId="5" borderId="45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right" vertical="center"/>
    </xf>
    <xf numFmtId="49" fontId="23" fillId="0" borderId="23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37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0" fontId="28" fillId="0" borderId="26" xfId="1" applyFont="1" applyFill="1" applyBorder="1" applyAlignment="1">
      <alignment horizontal="center" vertical="center" wrapText="1"/>
    </xf>
    <xf numFmtId="3" fontId="23" fillId="0" borderId="26" xfId="1" applyNumberFormat="1" applyFont="1" applyFill="1" applyBorder="1" applyAlignment="1">
      <alignment vertical="center"/>
    </xf>
    <xf numFmtId="3" fontId="23" fillId="0" borderId="32" xfId="1" applyNumberFormat="1" applyFont="1" applyFill="1" applyBorder="1" applyAlignment="1">
      <alignment vertical="center"/>
    </xf>
    <xf numFmtId="3" fontId="22" fillId="0" borderId="47" xfId="0" applyNumberFormat="1" applyFont="1" applyFill="1" applyBorder="1" applyAlignment="1">
      <alignment vertical="center"/>
    </xf>
    <xf numFmtId="3" fontId="22" fillId="0" borderId="36" xfId="0" applyNumberFormat="1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3" fontId="22" fillId="0" borderId="41" xfId="0" applyNumberFormat="1" applyFont="1" applyFill="1" applyBorder="1" applyAlignment="1">
      <alignment vertical="center"/>
    </xf>
    <xf numFmtId="3" fontId="22" fillId="5" borderId="37" xfId="1" applyNumberFormat="1" applyFont="1" applyFill="1" applyBorder="1" applyAlignment="1">
      <alignment vertical="center"/>
    </xf>
    <xf numFmtId="3" fontId="23" fillId="4" borderId="26" xfId="0" applyNumberFormat="1" applyFont="1" applyFill="1" applyBorder="1" applyAlignment="1">
      <alignment vertical="center"/>
    </xf>
    <xf numFmtId="3" fontId="23" fillId="5" borderId="26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37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horizontal="right" vertical="center"/>
    </xf>
    <xf numFmtId="49" fontId="22" fillId="0" borderId="42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27" fillId="0" borderId="32" xfId="1" applyFont="1" applyFill="1" applyBorder="1" applyAlignment="1">
      <alignment horizontal="center" vertical="center" wrapText="1"/>
    </xf>
    <xf numFmtId="3" fontId="14" fillId="0" borderId="34" xfId="1" applyNumberFormat="1" applyFont="1" applyFill="1" applyBorder="1" applyAlignment="1">
      <alignment vertical="center"/>
    </xf>
    <xf numFmtId="3" fontId="13" fillId="0" borderId="47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3" fontId="13" fillId="5" borderId="37" xfId="1" applyNumberFormat="1" applyFont="1" applyFill="1" applyBorder="1" applyAlignment="1">
      <alignment vertical="center"/>
    </xf>
    <xf numFmtId="3" fontId="14" fillId="4" borderId="26" xfId="0" applyNumberFormat="1" applyFont="1" applyFill="1" applyBorder="1" applyAlignment="1">
      <alignment vertical="center"/>
    </xf>
    <xf numFmtId="3" fontId="14" fillId="5" borderId="26" xfId="0" applyNumberFormat="1" applyFont="1" applyFill="1" applyBorder="1" applyAlignment="1">
      <alignment vertical="center"/>
    </xf>
    <xf numFmtId="3" fontId="13" fillId="0" borderId="31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vertical="center"/>
    </xf>
    <xf numFmtId="3" fontId="13" fillId="0" borderId="32" xfId="0" applyNumberFormat="1" applyFont="1" applyFill="1" applyBorder="1" applyAlignment="1">
      <alignment vertical="center"/>
    </xf>
    <xf numFmtId="3" fontId="13" fillId="0" borderId="26" xfId="0" applyNumberFormat="1" applyFont="1" applyFill="1" applyBorder="1" applyAlignment="1">
      <alignment horizontal="right" vertical="center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8" fillId="0" borderId="4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49" fontId="9" fillId="9" borderId="33" xfId="0" applyNumberFormat="1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40" xfId="1" applyFont="1" applyFill="1" applyBorder="1" applyAlignment="1">
      <alignment horizontal="center" vertical="center"/>
    </xf>
    <xf numFmtId="0" fontId="8" fillId="9" borderId="33" xfId="1" applyFont="1" applyFill="1" applyBorder="1" applyAlignment="1">
      <alignment horizontal="center" vertical="center"/>
    </xf>
    <xf numFmtId="0" fontId="29" fillId="9" borderId="63" xfId="0" applyFont="1" applyFill="1" applyBorder="1" applyAlignment="1">
      <alignment horizontal="center" vertical="center" wrapText="1"/>
    </xf>
    <xf numFmtId="3" fontId="9" fillId="9" borderId="33" xfId="1" applyNumberFormat="1" applyFont="1" applyFill="1" applyBorder="1" applyAlignment="1">
      <alignment vertical="center"/>
    </xf>
    <xf numFmtId="3" fontId="9" fillId="9" borderId="34" xfId="1" applyNumberFormat="1" applyFont="1" applyFill="1" applyBorder="1" applyAlignment="1">
      <alignment vertical="center"/>
    </xf>
    <xf numFmtId="3" fontId="8" fillId="9" borderId="40" xfId="1" applyNumberFormat="1" applyFont="1" applyFill="1" applyBorder="1" applyAlignment="1">
      <alignment vertical="center"/>
    </xf>
    <xf numFmtId="3" fontId="9" fillId="9" borderId="33" xfId="0" applyNumberFormat="1" applyFont="1" applyFill="1" applyBorder="1" applyAlignment="1">
      <alignment vertical="center"/>
    </xf>
    <xf numFmtId="3" fontId="8" fillId="9" borderId="34" xfId="0" applyNumberFormat="1" applyFont="1" applyFill="1" applyBorder="1" applyAlignment="1">
      <alignment vertical="center"/>
    </xf>
    <xf numFmtId="3" fontId="8" fillId="9" borderId="26" xfId="0" applyNumberFormat="1" applyFont="1" applyFill="1" applyBorder="1" applyAlignment="1">
      <alignment vertical="center"/>
    </xf>
    <xf numFmtId="3" fontId="8" fillId="9" borderId="35" xfId="0" applyNumberFormat="1" applyFont="1" applyFill="1" applyBorder="1" applyAlignment="1">
      <alignment vertical="center"/>
    </xf>
    <xf numFmtId="3" fontId="8" fillId="9" borderId="33" xfId="0" applyNumberFormat="1" applyFont="1" applyFill="1" applyBorder="1" applyAlignment="1">
      <alignment vertical="center"/>
    </xf>
    <xf numFmtId="3" fontId="8" fillId="9" borderId="33" xfId="0" applyNumberFormat="1" applyFont="1" applyFill="1" applyBorder="1" applyAlignment="1">
      <alignment horizontal="right" vertical="center"/>
    </xf>
    <xf numFmtId="3" fontId="8" fillId="9" borderId="26" xfId="0" applyNumberFormat="1" applyFont="1" applyFill="1" applyBorder="1" applyAlignment="1">
      <alignment horizontal="right" vertical="center"/>
    </xf>
    <xf numFmtId="0" fontId="8" fillId="9" borderId="26" xfId="0" applyFont="1" applyFill="1" applyBorder="1" applyAlignment="1">
      <alignment horizontal="center" vertical="center" wrapText="1"/>
    </xf>
    <xf numFmtId="49" fontId="8" fillId="9" borderId="37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23" xfId="0" applyNumberFormat="1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37" xfId="1" applyFont="1" applyFill="1" applyBorder="1" applyAlignment="1">
      <alignment horizontal="center" vertical="center"/>
    </xf>
    <xf numFmtId="0" fontId="4" fillId="9" borderId="26" xfId="1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wrapText="1"/>
    </xf>
    <xf numFmtId="3" fontId="6" fillId="9" borderId="26" xfId="1" applyNumberFormat="1" applyFont="1" applyFill="1" applyBorder="1" applyAlignment="1">
      <alignment vertical="center"/>
    </xf>
    <xf numFmtId="3" fontId="6" fillId="9" borderId="31" xfId="1" applyNumberFormat="1" applyFont="1" applyFill="1" applyBorder="1" applyAlignment="1">
      <alignment vertical="center"/>
    </xf>
    <xf numFmtId="3" fontId="4" fillId="9" borderId="47" xfId="0" applyNumberFormat="1" applyFont="1" applyFill="1" applyBorder="1" applyAlignment="1">
      <alignment vertical="center"/>
    </xf>
    <xf numFmtId="3" fontId="4" fillId="9" borderId="20" xfId="0" applyNumberFormat="1" applyFont="1" applyFill="1" applyBorder="1" applyAlignment="1">
      <alignment vertical="center"/>
    </xf>
    <xf numFmtId="3" fontId="4" fillId="9" borderId="41" xfId="0" applyNumberFormat="1" applyFont="1" applyFill="1" applyBorder="1" applyAlignment="1">
      <alignment vertical="center"/>
    </xf>
    <xf numFmtId="3" fontId="4" fillId="9" borderId="31" xfId="1" applyNumberFormat="1" applyFont="1" applyFill="1" applyBorder="1" applyAlignment="1">
      <alignment vertical="center"/>
    </xf>
    <xf numFmtId="3" fontId="6" fillId="9" borderId="26" xfId="0" applyNumberFormat="1" applyFont="1" applyFill="1" applyBorder="1" applyAlignment="1">
      <alignment vertical="center"/>
    </xf>
    <xf numFmtId="3" fontId="4" fillId="9" borderId="31" xfId="0" applyNumberFormat="1" applyFont="1" applyFill="1" applyBorder="1" applyAlignment="1">
      <alignment vertical="center"/>
    </xf>
    <xf numFmtId="3" fontId="4" fillId="9" borderId="26" xfId="0" applyNumberFormat="1" applyFont="1" applyFill="1" applyBorder="1" applyAlignment="1">
      <alignment vertical="center"/>
    </xf>
    <xf numFmtId="49" fontId="4" fillId="9" borderId="26" xfId="0" applyNumberFormat="1" applyFont="1" applyFill="1" applyBorder="1" applyAlignment="1">
      <alignment horizontal="center" vertical="center"/>
    </xf>
    <xf numFmtId="49" fontId="4" fillId="9" borderId="32" xfId="0" applyNumberFormat="1" applyFont="1" applyFill="1" applyBorder="1" applyAlignment="1">
      <alignment horizontal="center" vertical="center"/>
    </xf>
    <xf numFmtId="49" fontId="14" fillId="9" borderId="26" xfId="0" applyNumberFormat="1" applyFont="1" applyFill="1" applyBorder="1" applyAlignment="1">
      <alignment horizontal="center" vertical="center"/>
    </xf>
    <xf numFmtId="49" fontId="14" fillId="9" borderId="33" xfId="0" applyNumberFormat="1" applyFont="1" applyFill="1" applyBorder="1" applyAlignment="1">
      <alignment horizontal="center" vertical="center"/>
    </xf>
    <xf numFmtId="0" fontId="13" fillId="9" borderId="33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 wrapText="1"/>
    </xf>
    <xf numFmtId="0" fontId="13" fillId="9" borderId="37" xfId="1" applyFont="1" applyFill="1" applyBorder="1" applyAlignment="1">
      <alignment horizontal="center" vertical="center"/>
    </xf>
    <xf numFmtId="0" fontId="13" fillId="9" borderId="26" xfId="1" applyFont="1" applyFill="1" applyBorder="1" applyAlignment="1">
      <alignment horizontal="center" vertical="center"/>
    </xf>
    <xf numFmtId="0" fontId="27" fillId="9" borderId="32" xfId="0" applyFont="1" applyFill="1" applyBorder="1" applyAlignment="1">
      <alignment horizontal="center" vertical="top" wrapText="1"/>
    </xf>
    <xf numFmtId="3" fontId="14" fillId="9" borderId="33" xfId="1" applyNumberFormat="1" applyFont="1" applyFill="1" applyBorder="1" applyAlignment="1">
      <alignment vertical="center"/>
    </xf>
    <xf numFmtId="3" fontId="14" fillId="9" borderId="34" xfId="1" applyNumberFormat="1" applyFont="1" applyFill="1" applyBorder="1" applyAlignment="1">
      <alignment vertical="center"/>
    </xf>
    <xf numFmtId="3" fontId="13" fillId="9" borderId="47" xfId="0" applyNumberFormat="1" applyFont="1" applyFill="1" applyBorder="1" applyAlignment="1">
      <alignment vertical="center"/>
    </xf>
    <xf numFmtId="3" fontId="13" fillId="9" borderId="36" xfId="0" applyNumberFormat="1" applyFont="1" applyFill="1" applyBorder="1" applyAlignment="1">
      <alignment vertical="center"/>
    </xf>
    <xf numFmtId="3" fontId="13" fillId="9" borderId="20" xfId="0" applyNumberFormat="1" applyFont="1" applyFill="1" applyBorder="1" applyAlignment="1">
      <alignment vertical="center"/>
    </xf>
    <xf numFmtId="3" fontId="13" fillId="9" borderId="41" xfId="0" applyNumberFormat="1" applyFont="1" applyFill="1" applyBorder="1" applyAlignment="1">
      <alignment vertical="center"/>
    </xf>
    <xf numFmtId="3" fontId="13" fillId="9" borderId="37" xfId="1" applyNumberFormat="1" applyFont="1" applyFill="1" applyBorder="1" applyAlignment="1">
      <alignment vertical="center"/>
    </xf>
    <xf numFmtId="3" fontId="14" fillId="9" borderId="26" xfId="0" applyNumberFormat="1" applyFont="1" applyFill="1" applyBorder="1" applyAlignment="1">
      <alignment vertical="center"/>
    </xf>
    <xf numFmtId="3" fontId="13" fillId="9" borderId="34" xfId="0" applyNumberFormat="1" applyFont="1" applyFill="1" applyBorder="1" applyAlignment="1">
      <alignment vertical="center"/>
    </xf>
    <xf numFmtId="3" fontId="13" fillId="9" borderId="26" xfId="0" applyNumberFormat="1" applyFont="1" applyFill="1" applyBorder="1" applyAlignment="1">
      <alignment vertical="center"/>
    </xf>
    <xf numFmtId="3" fontId="13" fillId="9" borderId="35" xfId="0" applyNumberFormat="1" applyFont="1" applyFill="1" applyBorder="1" applyAlignment="1">
      <alignment vertical="center"/>
    </xf>
    <xf numFmtId="3" fontId="13" fillId="9" borderId="33" xfId="0" applyNumberFormat="1" applyFont="1" applyFill="1" applyBorder="1" applyAlignment="1">
      <alignment vertical="center"/>
    </xf>
    <xf numFmtId="3" fontId="13" fillId="9" borderId="33" xfId="0" applyNumberFormat="1" applyFont="1" applyFill="1" applyBorder="1" applyAlignment="1">
      <alignment horizontal="right" vertical="center"/>
    </xf>
    <xf numFmtId="3" fontId="13" fillId="9" borderId="26" xfId="0" applyNumberFormat="1" applyFont="1" applyFill="1" applyBorder="1" applyAlignment="1">
      <alignment horizontal="right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 wrapText="1"/>
    </xf>
    <xf numFmtId="49" fontId="13" fillId="9" borderId="42" xfId="0" applyNumberFormat="1" applyFont="1" applyFill="1" applyBorder="1" applyAlignment="1">
      <alignment horizontal="center" vertical="center"/>
    </xf>
    <xf numFmtId="49" fontId="13" fillId="9" borderId="31" xfId="0" applyNumberFormat="1" applyFont="1" applyFill="1" applyBorder="1" applyAlignment="1">
      <alignment horizontal="center" vertical="center"/>
    </xf>
    <xf numFmtId="49" fontId="13" fillId="9" borderId="26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/>
    </xf>
    <xf numFmtId="0" fontId="25" fillId="0" borderId="26" xfId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vertical="center"/>
    </xf>
    <xf numFmtId="3" fontId="12" fillId="0" borderId="47" xfId="0" applyNumberFormat="1" applyFont="1" applyFill="1" applyBorder="1" applyAlignment="1">
      <alignment vertical="center"/>
    </xf>
    <xf numFmtId="3" fontId="12" fillId="0" borderId="36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vertical="center"/>
    </xf>
    <xf numFmtId="3" fontId="12" fillId="5" borderId="37" xfId="0" applyNumberFormat="1" applyFont="1" applyFill="1" applyBorder="1" applyAlignment="1">
      <alignment vertical="center"/>
    </xf>
    <xf numFmtId="3" fontId="21" fillId="4" borderId="26" xfId="0" applyNumberFormat="1" applyFont="1" applyFill="1" applyBorder="1" applyAlignment="1">
      <alignment vertical="center"/>
    </xf>
    <xf numFmtId="3" fontId="21" fillId="5" borderId="24" xfId="0" applyNumberFormat="1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3" fontId="12" fillId="0" borderId="32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30" fillId="0" borderId="0" xfId="0" applyFont="1"/>
    <xf numFmtId="0" fontId="12" fillId="0" borderId="23" xfId="1" applyFont="1" applyFill="1" applyBorder="1" applyAlignment="1">
      <alignment horizontal="center" vertical="center"/>
    </xf>
    <xf numFmtId="0" fontId="25" fillId="0" borderId="23" xfId="1" applyFont="1" applyFill="1" applyBorder="1" applyAlignment="1">
      <alignment horizontal="center" vertical="center" wrapText="1"/>
    </xf>
    <xf numFmtId="3" fontId="21" fillId="0" borderId="23" xfId="1" applyNumberFormat="1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49" fontId="21" fillId="9" borderId="23" xfId="0" applyNumberFormat="1" applyFont="1" applyFill="1" applyBorder="1" applyAlignment="1">
      <alignment horizontal="center" vertical="center" wrapText="1"/>
    </xf>
    <xf numFmtId="49" fontId="21" fillId="9" borderId="26" xfId="0" applyNumberFormat="1" applyFont="1" applyFill="1" applyBorder="1" applyAlignment="1">
      <alignment horizontal="center" vertical="center" wrapText="1" shrinkToFit="1"/>
    </xf>
    <xf numFmtId="0" fontId="12" fillId="9" borderId="26" xfId="0" applyFont="1" applyFill="1" applyBorder="1" applyAlignment="1">
      <alignment horizontal="center" vertical="center" wrapText="1"/>
    </xf>
    <xf numFmtId="0" fontId="12" fillId="9" borderId="26" xfId="1" applyFont="1" applyFill="1" applyBorder="1" applyAlignment="1">
      <alignment horizontal="center" vertical="center" wrapText="1"/>
    </xf>
    <xf numFmtId="0" fontId="12" fillId="9" borderId="32" xfId="1" applyFont="1" applyFill="1" applyBorder="1" applyAlignment="1">
      <alignment horizontal="center" vertical="center" wrapText="1"/>
    </xf>
    <xf numFmtId="0" fontId="25" fillId="9" borderId="31" xfId="1" applyFont="1" applyFill="1" applyBorder="1" applyAlignment="1">
      <alignment horizontal="center" vertical="center" wrapText="1"/>
    </xf>
    <xf numFmtId="3" fontId="21" fillId="9" borderId="26" xfId="1" applyNumberFormat="1" applyFont="1" applyFill="1" applyBorder="1" applyAlignment="1">
      <alignment vertical="center" wrapText="1"/>
    </xf>
    <xf numFmtId="3" fontId="21" fillId="9" borderId="26" xfId="0" applyNumberFormat="1" applyFont="1" applyFill="1" applyBorder="1" applyAlignment="1">
      <alignment vertical="center" wrapText="1"/>
    </xf>
    <xf numFmtId="3" fontId="21" fillId="9" borderId="31" xfId="0" applyNumberFormat="1" applyFont="1" applyFill="1" applyBorder="1" applyAlignment="1">
      <alignment vertical="center" wrapText="1"/>
    </xf>
    <xf numFmtId="3" fontId="12" fillId="9" borderId="47" xfId="0" applyNumberFormat="1" applyFont="1" applyFill="1" applyBorder="1" applyAlignment="1">
      <alignment vertical="center" wrapText="1"/>
    </xf>
    <xf numFmtId="3" fontId="12" fillId="9" borderId="36" xfId="0" applyNumberFormat="1" applyFont="1" applyFill="1" applyBorder="1" applyAlignment="1">
      <alignment vertical="center" wrapText="1"/>
    </xf>
    <xf numFmtId="3" fontId="12" fillId="9" borderId="20" xfId="0" applyNumberFormat="1" applyFont="1" applyFill="1" applyBorder="1" applyAlignment="1">
      <alignment vertical="center" wrapText="1"/>
    </xf>
    <xf numFmtId="3" fontId="12" fillId="9" borderId="41" xfId="0" applyNumberFormat="1" applyFont="1" applyFill="1" applyBorder="1" applyAlignment="1">
      <alignment vertical="center" wrapText="1"/>
    </xf>
    <xf numFmtId="3" fontId="12" fillId="9" borderId="37" xfId="3" applyNumberFormat="1" applyFont="1" applyFill="1" applyBorder="1" applyAlignment="1">
      <alignment vertical="center"/>
    </xf>
    <xf numFmtId="3" fontId="12" fillId="9" borderId="26" xfId="3" applyNumberFormat="1" applyFont="1" applyFill="1" applyBorder="1" applyAlignment="1">
      <alignment vertical="center"/>
    </xf>
    <xf numFmtId="3" fontId="12" fillId="9" borderId="32" xfId="0" applyNumberFormat="1" applyFont="1" applyFill="1" applyBorder="1" applyAlignment="1">
      <alignment vertical="center" wrapText="1"/>
    </xf>
    <xf numFmtId="3" fontId="12" fillId="9" borderId="32" xfId="0" applyNumberFormat="1" applyFont="1" applyFill="1" applyBorder="1" applyAlignment="1">
      <alignment vertical="center"/>
    </xf>
    <xf numFmtId="3" fontId="12" fillId="9" borderId="26" xfId="0" applyNumberFormat="1" applyFont="1" applyFill="1" applyBorder="1" applyAlignment="1">
      <alignment vertical="center"/>
    </xf>
    <xf numFmtId="3" fontId="12" fillId="9" borderId="35" xfId="0" applyNumberFormat="1" applyFont="1" applyFill="1" applyBorder="1" applyAlignment="1">
      <alignment vertical="center" wrapText="1"/>
    </xf>
    <xf numFmtId="0" fontId="12" fillId="9" borderId="32" xfId="0" applyFont="1" applyFill="1" applyBorder="1" applyAlignment="1">
      <alignment horizontal="center" vertical="center" wrapText="1"/>
    </xf>
    <xf numFmtId="49" fontId="12" fillId="9" borderId="26" xfId="0" applyNumberFormat="1" applyFont="1" applyFill="1" applyBorder="1" applyAlignment="1">
      <alignment horizontal="center" vertical="center" wrapText="1"/>
    </xf>
    <xf numFmtId="49" fontId="12" fillId="9" borderId="31" xfId="0" applyNumberFormat="1" applyFont="1" applyFill="1" applyBorder="1" applyAlignment="1">
      <alignment horizontal="center" vertical="center" wrapText="1"/>
    </xf>
    <xf numFmtId="49" fontId="6" fillId="9" borderId="23" xfId="0" applyNumberFormat="1" applyFont="1" applyFill="1" applyBorder="1" applyAlignment="1">
      <alignment horizontal="center" vertical="center" wrapText="1"/>
    </xf>
    <xf numFmtId="49" fontId="6" fillId="9" borderId="26" xfId="0" applyNumberFormat="1" applyFont="1" applyFill="1" applyBorder="1" applyAlignment="1">
      <alignment horizontal="center" vertical="center" wrapText="1" shrinkToFit="1"/>
    </xf>
    <xf numFmtId="0" fontId="4" fillId="9" borderId="33" xfId="0" applyFont="1" applyFill="1" applyBorder="1" applyAlignment="1">
      <alignment horizontal="center" vertical="center" wrapText="1"/>
    </xf>
    <xf numFmtId="0" fontId="4" fillId="9" borderId="23" xfId="1" applyFill="1" applyBorder="1" applyAlignment="1">
      <alignment horizontal="center" vertical="center" wrapText="1"/>
    </xf>
    <xf numFmtId="0" fontId="4" fillId="9" borderId="32" xfId="1" applyFill="1" applyBorder="1" applyAlignment="1">
      <alignment horizontal="center" vertical="center" wrapText="1"/>
    </xf>
    <xf numFmtId="0" fontId="5" fillId="9" borderId="31" xfId="1" applyFont="1" applyFill="1" applyBorder="1" applyAlignment="1">
      <alignment horizontal="center" vertical="center" wrapText="1"/>
    </xf>
    <xf numFmtId="3" fontId="6" fillId="9" borderId="26" xfId="1" applyNumberFormat="1" applyFont="1" applyFill="1" applyBorder="1" applyAlignment="1">
      <alignment vertical="center" wrapText="1"/>
    </xf>
    <xf numFmtId="3" fontId="4" fillId="9" borderId="26" xfId="3" applyNumberFormat="1" applyFill="1" applyBorder="1" applyAlignment="1">
      <alignment vertical="center"/>
    </xf>
    <xf numFmtId="3" fontId="4" fillId="9" borderId="32" xfId="0" applyNumberFormat="1" applyFont="1" applyFill="1" applyBorder="1" applyAlignment="1">
      <alignment vertical="center" wrapText="1"/>
    </xf>
    <xf numFmtId="3" fontId="4" fillId="9" borderId="35" xfId="0" applyNumberFormat="1" applyFont="1" applyFill="1" applyBorder="1" applyAlignment="1">
      <alignment vertical="center" wrapText="1"/>
    </xf>
    <xf numFmtId="0" fontId="4" fillId="9" borderId="32" xfId="0" applyFont="1" applyFill="1" applyBorder="1" applyAlignment="1">
      <alignment horizontal="center" vertical="center" wrapText="1"/>
    </xf>
    <xf numFmtId="3" fontId="14" fillId="0" borderId="31" xfId="1" applyNumberFormat="1" applyFont="1" applyFill="1" applyBorder="1" applyAlignment="1">
      <alignment vertical="center" wrapText="1"/>
    </xf>
    <xf numFmtId="3" fontId="14" fillId="0" borderId="26" xfId="1" applyNumberFormat="1" applyFont="1" applyFill="1" applyBorder="1" applyAlignment="1">
      <alignment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6" fillId="9" borderId="33" xfId="0" applyNumberFormat="1" applyFont="1" applyFill="1" applyBorder="1" applyAlignment="1">
      <alignment horizontal="center" vertical="center" wrapText="1"/>
    </xf>
    <xf numFmtId="0" fontId="4" fillId="9" borderId="26" xfId="1" applyFont="1" applyFill="1" applyBorder="1" applyAlignment="1">
      <alignment horizontal="center" vertical="center" wrapText="1"/>
    </xf>
    <xf numFmtId="0" fontId="4" fillId="9" borderId="32" xfId="1" applyFont="1" applyFill="1" applyBorder="1" applyAlignment="1">
      <alignment horizontal="center" vertical="center" wrapText="1"/>
    </xf>
    <xf numFmtId="3" fontId="6" fillId="9" borderId="33" xfId="1" applyNumberFormat="1" applyFont="1" applyFill="1" applyBorder="1" applyAlignment="1">
      <alignment vertical="center" wrapText="1"/>
    </xf>
    <xf numFmtId="3" fontId="6" fillId="9" borderId="34" xfId="1" applyNumberFormat="1" applyFont="1" applyFill="1" applyBorder="1" applyAlignment="1">
      <alignment vertical="center" wrapText="1"/>
    </xf>
    <xf numFmtId="3" fontId="6" fillId="9" borderId="33" xfId="0" applyNumberFormat="1" applyFont="1" applyFill="1" applyBorder="1" applyAlignment="1">
      <alignment vertical="center" wrapText="1"/>
    </xf>
    <xf numFmtId="3" fontId="4" fillId="9" borderId="33" xfId="0" applyNumberFormat="1" applyFont="1" applyFill="1" applyBorder="1" applyAlignment="1">
      <alignment vertical="center" wrapText="1"/>
    </xf>
    <xf numFmtId="3" fontId="4" fillId="9" borderId="35" xfId="0" applyNumberFormat="1" applyFont="1" applyFill="1" applyBorder="1" applyAlignment="1">
      <alignment horizontal="right" vertical="center" wrapText="1"/>
    </xf>
    <xf numFmtId="3" fontId="4" fillId="9" borderId="32" xfId="0" applyNumberFormat="1" applyFont="1" applyFill="1" applyBorder="1" applyAlignment="1">
      <alignment horizontal="right" vertical="center" wrapText="1"/>
    </xf>
    <xf numFmtId="49" fontId="4" fillId="9" borderId="33" xfId="0" applyNumberFormat="1" applyFont="1" applyFill="1" applyBorder="1" applyAlignment="1">
      <alignment horizontal="center" vertical="center" wrapText="1"/>
    </xf>
    <xf numFmtId="49" fontId="4" fillId="9" borderId="33" xfId="0" applyNumberFormat="1" applyFont="1" applyFill="1" applyBorder="1" applyAlignment="1">
      <alignment horizontal="center" vertical="center" wrapText="1" shrinkToFit="1"/>
    </xf>
    <xf numFmtId="0" fontId="4" fillId="9" borderId="33" xfId="1" applyFont="1" applyFill="1" applyBorder="1" applyAlignment="1">
      <alignment horizontal="center" vertical="center" wrapText="1"/>
    </xf>
    <xf numFmtId="0" fontId="4" fillId="9" borderId="35" xfId="1" applyFont="1" applyFill="1" applyBorder="1" applyAlignment="1">
      <alignment horizontal="center" vertical="center" wrapText="1"/>
    </xf>
    <xf numFmtId="0" fontId="5" fillId="9" borderId="34" xfId="1" applyFont="1" applyFill="1" applyBorder="1" applyAlignment="1">
      <alignment horizontal="center" vertical="center" wrapText="1"/>
    </xf>
    <xf numFmtId="3" fontId="4" fillId="9" borderId="33" xfId="1" applyNumberFormat="1" applyFont="1" applyFill="1" applyBorder="1" applyAlignment="1">
      <alignment vertical="center" wrapText="1"/>
    </xf>
    <xf numFmtId="3" fontId="4" fillId="9" borderId="34" xfId="1" applyNumberFormat="1" applyFont="1" applyFill="1" applyBorder="1" applyAlignment="1">
      <alignment vertical="center" wrapText="1"/>
    </xf>
    <xf numFmtId="3" fontId="4" fillId="9" borderId="34" xfId="0" applyNumberFormat="1" applyFont="1" applyFill="1" applyBorder="1" applyAlignment="1">
      <alignment vertical="center" wrapText="1"/>
    </xf>
    <xf numFmtId="3" fontId="4" fillId="9" borderId="40" xfId="0" applyNumberFormat="1" applyFont="1" applyFill="1" applyBorder="1" applyAlignment="1">
      <alignment vertical="center" wrapText="1"/>
    </xf>
    <xf numFmtId="0" fontId="4" fillId="9" borderId="35" xfId="0" applyFont="1" applyFill="1" applyBorder="1" applyAlignment="1">
      <alignment horizontal="center" vertical="center" wrapText="1"/>
    </xf>
    <xf numFmtId="49" fontId="6" fillId="9" borderId="33" xfId="0" applyNumberFormat="1" applyFont="1" applyFill="1" applyBorder="1" applyAlignment="1">
      <alignment horizontal="center" vertical="center" wrapText="1" shrinkToFit="1"/>
    </xf>
    <xf numFmtId="3" fontId="6" fillId="9" borderId="35" xfId="0" applyNumberFormat="1" applyFont="1" applyFill="1" applyBorder="1" applyAlignment="1">
      <alignment vertical="center" wrapText="1"/>
    </xf>
    <xf numFmtId="3" fontId="4" fillId="9" borderId="26" xfId="0" applyNumberFormat="1" applyFont="1" applyFill="1" applyBorder="1" applyAlignment="1">
      <alignment horizontal="right" vertical="center" wrapText="1"/>
    </xf>
    <xf numFmtId="3" fontId="10" fillId="9" borderId="32" xfId="0" applyNumberFormat="1" applyFont="1" applyFill="1" applyBorder="1" applyAlignment="1">
      <alignment horizontal="right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 shrinkToFit="1"/>
    </xf>
    <xf numFmtId="0" fontId="8" fillId="0" borderId="26" xfId="1" applyFont="1" applyFill="1" applyBorder="1" applyAlignment="1">
      <alignment horizontal="center" vertical="center" wrapText="1"/>
    </xf>
    <xf numFmtId="0" fontId="26" fillId="0" borderId="31" xfId="1" applyFont="1" applyFill="1" applyBorder="1" applyAlignment="1">
      <alignment horizontal="center" vertical="center" wrapText="1"/>
    </xf>
    <xf numFmtId="3" fontId="9" fillId="0" borderId="31" xfId="1" applyNumberFormat="1" applyFont="1" applyFill="1" applyBorder="1" applyAlignment="1">
      <alignment vertical="center" wrapText="1"/>
    </xf>
    <xf numFmtId="3" fontId="8" fillId="0" borderId="47" xfId="0" applyNumberFormat="1" applyFont="1" applyFill="1" applyBorder="1" applyAlignment="1">
      <alignment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vertical="center" wrapText="1"/>
    </xf>
    <xf numFmtId="3" fontId="8" fillId="0" borderId="41" xfId="0" applyNumberFormat="1" applyFont="1" applyFill="1" applyBorder="1" applyAlignment="1">
      <alignment vertical="center" wrapText="1"/>
    </xf>
    <xf numFmtId="3" fontId="8" fillId="5" borderId="37" xfId="0" applyNumberFormat="1" applyFont="1" applyFill="1" applyBorder="1" applyAlignment="1">
      <alignment vertical="center" wrapText="1"/>
    </xf>
    <xf numFmtId="3" fontId="9" fillId="5" borderId="32" xfId="0" applyNumberFormat="1" applyFont="1" applyFill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 wrapText="1"/>
    </xf>
    <xf numFmtId="3" fontId="9" fillId="0" borderId="33" xfId="0" applyNumberFormat="1" applyFont="1" applyFill="1" applyBorder="1" applyAlignment="1">
      <alignment vertical="center" wrapText="1"/>
    </xf>
    <xf numFmtId="3" fontId="8" fillId="0" borderId="37" xfId="0" applyNumberFormat="1" applyFont="1" applyFill="1" applyBorder="1" applyAlignment="1">
      <alignment vertical="center" wrapText="1"/>
    </xf>
    <xf numFmtId="3" fontId="8" fillId="0" borderId="26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Fill="1" applyBorder="1" applyAlignment="1">
      <alignment horizontal="right" vertical="center" wrapText="1"/>
    </xf>
    <xf numFmtId="0" fontId="4" fillId="10" borderId="9" xfId="0" applyFont="1" applyFill="1" applyBorder="1" applyAlignment="1">
      <alignment horizontal="center" vertical="center" wrapText="1"/>
    </xf>
    <xf numFmtId="49" fontId="4" fillId="10" borderId="4" xfId="0" applyNumberFormat="1" applyFont="1" applyFill="1" applyBorder="1" applyAlignment="1">
      <alignment horizontal="center" vertical="center" wrapText="1"/>
    </xf>
    <xf numFmtId="0" fontId="20" fillId="0" borderId="25" xfId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 shrinkToFit="1"/>
    </xf>
    <xf numFmtId="0" fontId="13" fillId="0" borderId="26" xfId="1" applyFont="1" applyFill="1" applyBorder="1" applyAlignment="1">
      <alignment horizontal="center" vertical="center" wrapText="1"/>
    </xf>
    <xf numFmtId="0" fontId="13" fillId="0" borderId="32" xfId="1" applyFont="1" applyFill="1" applyBorder="1" applyAlignment="1">
      <alignment horizontal="center" vertical="center" wrapText="1"/>
    </xf>
    <xf numFmtId="0" fontId="27" fillId="0" borderId="31" xfId="1" applyFont="1" applyFill="1" applyBorder="1" applyAlignment="1">
      <alignment horizontal="center" vertical="center" wrapText="1"/>
    </xf>
    <xf numFmtId="3" fontId="13" fillId="0" borderId="47" xfId="0" applyNumberFormat="1" applyFont="1" applyFill="1" applyBorder="1" applyAlignment="1">
      <alignment vertical="center" wrapText="1"/>
    </xf>
    <xf numFmtId="3" fontId="13" fillId="0" borderId="36" xfId="0" applyNumberFormat="1" applyFont="1" applyFill="1" applyBorder="1" applyAlignment="1">
      <alignment vertical="center" wrapText="1"/>
    </xf>
    <xf numFmtId="3" fontId="13" fillId="0" borderId="2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31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vertical="center" wrapText="1"/>
    </xf>
    <xf numFmtId="3" fontId="13" fillId="0" borderId="37" xfId="0" applyNumberFormat="1" applyFont="1" applyFill="1" applyBorder="1" applyAlignment="1">
      <alignment vertical="center" wrapText="1"/>
    </xf>
    <xf numFmtId="3" fontId="13" fillId="0" borderId="26" xfId="0" applyNumberFormat="1" applyFont="1" applyFill="1" applyBorder="1" applyAlignment="1">
      <alignment horizontal="right" vertical="center" wrapText="1"/>
    </xf>
    <xf numFmtId="3" fontId="13" fillId="0" borderId="32" xfId="0" applyNumberFormat="1" applyFont="1" applyFill="1" applyBorder="1" applyAlignment="1">
      <alignment horizontal="right" vertical="center" wrapText="1"/>
    </xf>
    <xf numFmtId="49" fontId="6" fillId="6" borderId="23" xfId="0" applyNumberFormat="1" applyFont="1" applyFill="1" applyBorder="1" applyAlignment="1">
      <alignment horizontal="center" vertical="center" wrapText="1" shrinkToFit="1"/>
    </xf>
    <xf numFmtId="0" fontId="4" fillId="6" borderId="23" xfId="1" applyFont="1" applyFill="1" applyBorder="1" applyAlignment="1">
      <alignment horizontal="center" vertical="center" wrapText="1"/>
    </xf>
    <xf numFmtId="0" fontId="4" fillId="6" borderId="24" xfId="1" applyFont="1" applyFill="1" applyBorder="1" applyAlignment="1">
      <alignment horizontal="center" vertical="center" wrapText="1"/>
    </xf>
    <xf numFmtId="0" fontId="5" fillId="6" borderId="25" xfId="1" applyFont="1" applyFill="1" applyBorder="1" applyAlignment="1">
      <alignment horizontal="center" vertical="center" wrapText="1"/>
    </xf>
    <xf numFmtId="3" fontId="6" fillId="6" borderId="23" xfId="1" applyNumberFormat="1" applyFont="1" applyFill="1" applyBorder="1" applyAlignment="1">
      <alignment vertical="center" wrapText="1"/>
    </xf>
    <xf numFmtId="3" fontId="6" fillId="6" borderId="27" xfId="1" applyNumberFormat="1" applyFont="1" applyFill="1" applyBorder="1" applyAlignment="1">
      <alignment vertical="center" wrapText="1"/>
    </xf>
    <xf numFmtId="3" fontId="4" fillId="6" borderId="23" xfId="0" applyNumberFormat="1" applyFont="1" applyFill="1" applyBorder="1" applyAlignment="1">
      <alignment horizontal="right" vertical="center" wrapText="1"/>
    </xf>
    <xf numFmtId="3" fontId="4" fillId="6" borderId="24" xfId="0" applyNumberFormat="1" applyFont="1" applyFill="1" applyBorder="1" applyAlignment="1">
      <alignment horizontal="right" vertical="center" wrapText="1"/>
    </xf>
    <xf numFmtId="49" fontId="4" fillId="6" borderId="25" xfId="0" applyNumberFormat="1" applyFont="1" applyFill="1" applyBorder="1" applyAlignment="1">
      <alignment horizontal="center" vertical="center" wrapText="1"/>
    </xf>
    <xf numFmtId="0" fontId="4" fillId="6" borderId="23" xfId="0" applyNumberFormat="1" applyFont="1" applyFill="1" applyBorder="1" applyAlignment="1">
      <alignment horizontal="center" vertical="center" wrapText="1"/>
    </xf>
    <xf numFmtId="49" fontId="6" fillId="6" borderId="26" xfId="0" applyNumberFormat="1" applyFont="1" applyFill="1" applyBorder="1" applyAlignment="1">
      <alignment horizontal="center" vertical="center" wrapText="1" shrinkToFit="1"/>
    </xf>
    <xf numFmtId="0" fontId="4" fillId="6" borderId="26" xfId="1" applyFont="1" applyFill="1" applyBorder="1" applyAlignment="1">
      <alignment horizontal="center" vertical="center" wrapText="1"/>
    </xf>
    <xf numFmtId="0" fontId="4" fillId="6" borderId="32" xfId="1" applyFont="1" applyFill="1" applyBorder="1" applyAlignment="1">
      <alignment horizontal="center" vertical="center" wrapText="1"/>
    </xf>
    <xf numFmtId="0" fontId="5" fillId="6" borderId="31" xfId="1" applyFont="1" applyFill="1" applyBorder="1" applyAlignment="1">
      <alignment horizontal="center" vertical="center" wrapText="1"/>
    </xf>
    <xf numFmtId="3" fontId="6" fillId="6" borderId="26" xfId="1" applyNumberFormat="1" applyFont="1" applyFill="1" applyBorder="1" applyAlignment="1">
      <alignment vertical="center" wrapText="1"/>
    </xf>
    <xf numFmtId="3" fontId="6" fillId="6" borderId="31" xfId="1" applyNumberFormat="1" applyFont="1" applyFill="1" applyBorder="1" applyAlignment="1">
      <alignment vertical="center" wrapText="1"/>
    </xf>
    <xf numFmtId="3" fontId="4" fillId="6" borderId="26" xfId="0" applyNumberFormat="1" applyFont="1" applyFill="1" applyBorder="1" applyAlignment="1">
      <alignment horizontal="right" vertical="center" wrapText="1"/>
    </xf>
    <xf numFmtId="3" fontId="4" fillId="6" borderId="32" xfId="0" applyNumberFormat="1" applyFont="1" applyFill="1" applyBorder="1" applyAlignment="1">
      <alignment horizontal="right" vertical="center" wrapText="1"/>
    </xf>
    <xf numFmtId="3" fontId="6" fillId="6" borderId="37" xfId="1" applyNumberFormat="1" applyFont="1" applyFill="1" applyBorder="1" applyAlignment="1">
      <alignment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3" fontId="21" fillId="0" borderId="13" xfId="1" applyNumberFormat="1" applyFont="1" applyFill="1" applyBorder="1" applyAlignment="1">
      <alignment vertical="center" wrapText="1"/>
    </xf>
    <xf numFmtId="3" fontId="12" fillId="0" borderId="49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12" fillId="0" borderId="43" xfId="0" applyNumberFormat="1" applyFont="1" applyFill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12" fillId="5" borderId="19" xfId="0" applyNumberFormat="1" applyFont="1" applyFill="1" applyBorder="1" applyAlignment="1">
      <alignment vertical="center" wrapText="1"/>
    </xf>
    <xf numFmtId="3" fontId="21" fillId="4" borderId="13" xfId="0" applyNumberFormat="1" applyFont="1" applyFill="1" applyBorder="1" applyAlignment="1">
      <alignment vertical="center" wrapText="1"/>
    </xf>
    <xf numFmtId="3" fontId="21" fillId="5" borderId="45" xfId="0" applyNumberFormat="1" applyFont="1" applyFill="1" applyBorder="1" applyAlignment="1">
      <alignment vertical="center" wrapText="1"/>
    </xf>
    <xf numFmtId="3" fontId="12" fillId="0" borderId="15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45" xfId="0" applyNumberFormat="1" applyFont="1" applyFill="1" applyBorder="1" applyAlignment="1">
      <alignment horizontal="right" vertical="center" wrapText="1"/>
    </xf>
    <xf numFmtId="49" fontId="21" fillId="0" borderId="33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horizontal="center" vertical="center" wrapText="1"/>
    </xf>
    <xf numFmtId="0" fontId="25" fillId="0" borderId="31" xfId="1" applyFont="1" applyFill="1" applyBorder="1" applyAlignment="1">
      <alignment horizontal="center" vertical="center" wrapText="1"/>
    </xf>
    <xf numFmtId="3" fontId="21" fillId="0" borderId="26" xfId="1" applyNumberFormat="1" applyFont="1" applyFill="1" applyBorder="1" applyAlignment="1">
      <alignment vertical="center" wrapText="1"/>
    </xf>
    <xf numFmtId="3" fontId="12" fillId="0" borderId="47" xfId="0" applyNumberFormat="1" applyFont="1" applyFill="1" applyBorder="1" applyAlignment="1">
      <alignment vertical="center" wrapText="1"/>
    </xf>
    <xf numFmtId="3" fontId="12" fillId="0" borderId="36" xfId="0" applyNumberFormat="1" applyFont="1" applyFill="1" applyBorder="1" applyAlignment="1">
      <alignment vertical="center" wrapText="1"/>
    </xf>
    <xf numFmtId="3" fontId="12" fillId="0" borderId="20" xfId="0" applyNumberFormat="1" applyFont="1" applyFill="1" applyBorder="1" applyAlignment="1">
      <alignment vertical="center" wrapText="1"/>
    </xf>
    <xf numFmtId="3" fontId="12" fillId="0" borderId="41" xfId="0" applyNumberFormat="1" applyFont="1" applyFill="1" applyBorder="1" applyAlignment="1">
      <alignment vertical="center" wrapText="1"/>
    </xf>
    <xf numFmtId="3" fontId="12" fillId="5" borderId="37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32" xfId="0" applyNumberFormat="1" applyFont="1" applyFill="1" applyBorder="1" applyAlignment="1">
      <alignment horizontal="right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3" fontId="21" fillId="0" borderId="31" xfId="1" applyNumberFormat="1" applyFont="1" applyFill="1" applyBorder="1" applyAlignment="1">
      <alignment vertical="center" wrapText="1"/>
    </xf>
    <xf numFmtId="0" fontId="31" fillId="0" borderId="0" xfId="0" applyFont="1"/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3" fontId="21" fillId="0" borderId="34" xfId="1" applyNumberFormat="1" applyFont="1" applyFill="1" applyBorder="1" applyAlignment="1">
      <alignment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49" fontId="9" fillId="9" borderId="33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 shrinkToFit="1"/>
    </xf>
    <xf numFmtId="0" fontId="8" fillId="9" borderId="26" xfId="1" applyFont="1" applyFill="1" applyBorder="1" applyAlignment="1">
      <alignment horizontal="center" vertical="center" wrapText="1"/>
    </xf>
    <xf numFmtId="0" fontId="8" fillId="9" borderId="32" xfId="1" applyFont="1" applyFill="1" applyBorder="1" applyAlignment="1">
      <alignment horizontal="center" vertical="center" wrapText="1"/>
    </xf>
    <xf numFmtId="0" fontId="26" fillId="9" borderId="31" xfId="1" applyFont="1" applyFill="1" applyBorder="1" applyAlignment="1">
      <alignment horizontal="center" vertical="center" wrapText="1"/>
    </xf>
    <xf numFmtId="3" fontId="9" fillId="9" borderId="26" xfId="1" applyNumberFormat="1" applyFont="1" applyFill="1" applyBorder="1" applyAlignment="1">
      <alignment vertical="center" wrapText="1"/>
    </xf>
    <xf numFmtId="3" fontId="9" fillId="9" borderId="31" xfId="1" applyNumberFormat="1" applyFont="1" applyFill="1" applyBorder="1" applyAlignment="1">
      <alignment vertical="center" wrapText="1"/>
    </xf>
    <xf numFmtId="3" fontId="8" fillId="9" borderId="47" xfId="0" applyNumberFormat="1" applyFont="1" applyFill="1" applyBorder="1" applyAlignment="1">
      <alignment vertical="center" wrapText="1"/>
    </xf>
    <xf numFmtId="3" fontId="8" fillId="9" borderId="36" xfId="0" applyNumberFormat="1" applyFont="1" applyFill="1" applyBorder="1" applyAlignment="1">
      <alignment vertical="center" wrapText="1"/>
    </xf>
    <xf numFmtId="3" fontId="8" fillId="9" borderId="20" xfId="0" applyNumberFormat="1" applyFont="1" applyFill="1" applyBorder="1" applyAlignment="1">
      <alignment vertical="center" wrapText="1"/>
    </xf>
    <xf numFmtId="3" fontId="8" fillId="9" borderId="41" xfId="0" applyNumberFormat="1" applyFont="1" applyFill="1" applyBorder="1" applyAlignment="1">
      <alignment vertical="center" wrapText="1"/>
    </xf>
    <xf numFmtId="3" fontId="8" fillId="9" borderId="37" xfId="0" applyNumberFormat="1" applyFont="1" applyFill="1" applyBorder="1" applyAlignment="1">
      <alignment vertical="center" wrapText="1"/>
    </xf>
    <xf numFmtId="3" fontId="9" fillId="9" borderId="26" xfId="0" applyNumberFormat="1" applyFont="1" applyFill="1" applyBorder="1" applyAlignment="1">
      <alignment vertical="center" wrapText="1"/>
    </xf>
    <xf numFmtId="3" fontId="9" fillId="9" borderId="32" xfId="0" applyNumberFormat="1" applyFont="1" applyFill="1" applyBorder="1" applyAlignment="1">
      <alignment vertical="center" wrapText="1"/>
    </xf>
    <xf numFmtId="3" fontId="8" fillId="9" borderId="31" xfId="0" applyNumberFormat="1" applyFont="1" applyFill="1" applyBorder="1" applyAlignment="1">
      <alignment vertical="center" wrapText="1"/>
    </xf>
    <xf numFmtId="3" fontId="8" fillId="9" borderId="26" xfId="0" applyNumberFormat="1" applyFont="1" applyFill="1" applyBorder="1" applyAlignment="1">
      <alignment vertical="center" wrapText="1"/>
    </xf>
    <xf numFmtId="3" fontId="8" fillId="9" borderId="26" xfId="0" applyNumberFormat="1" applyFont="1" applyFill="1" applyBorder="1" applyAlignment="1">
      <alignment horizontal="right" vertical="center" wrapText="1"/>
    </xf>
    <xf numFmtId="3" fontId="8" fillId="9" borderId="32" xfId="0" applyNumberFormat="1" applyFont="1" applyFill="1" applyBorder="1" applyAlignment="1">
      <alignment horizontal="right" vertical="center" wrapText="1"/>
    </xf>
    <xf numFmtId="49" fontId="8" fillId="9" borderId="31" xfId="0" applyNumberFormat="1" applyFont="1" applyFill="1" applyBorder="1" applyAlignment="1">
      <alignment horizontal="center" vertical="center" wrapText="1"/>
    </xf>
    <xf numFmtId="0" fontId="8" fillId="9" borderId="31" xfId="0" applyNumberFormat="1" applyFont="1" applyFill="1" applyBorder="1" applyAlignment="1">
      <alignment horizontal="center" vertical="center" wrapText="1"/>
    </xf>
    <xf numFmtId="49" fontId="11" fillId="9" borderId="33" xfId="0" applyNumberFormat="1" applyFont="1" applyFill="1" applyBorder="1" applyAlignment="1">
      <alignment horizontal="center" vertical="center" wrapText="1"/>
    </xf>
    <xf numFmtId="49" fontId="11" fillId="9" borderId="26" xfId="0" applyNumberFormat="1" applyFont="1" applyFill="1" applyBorder="1" applyAlignment="1">
      <alignment horizontal="center" vertical="center" wrapText="1" shrinkToFi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6" xfId="1" applyFont="1" applyFill="1" applyBorder="1" applyAlignment="1">
      <alignment horizontal="center" vertical="center" wrapText="1"/>
    </xf>
    <xf numFmtId="0" fontId="10" fillId="9" borderId="32" xfId="1" applyFont="1" applyFill="1" applyBorder="1" applyAlignment="1">
      <alignment horizontal="center" vertical="center" wrapText="1"/>
    </xf>
    <xf numFmtId="0" fontId="20" fillId="9" borderId="31" xfId="1" applyFont="1" applyFill="1" applyBorder="1" applyAlignment="1">
      <alignment horizontal="center" vertical="center" wrapText="1"/>
    </xf>
    <xf numFmtId="3" fontId="11" fillId="9" borderId="33" xfId="1" applyNumberFormat="1" applyFont="1" applyFill="1" applyBorder="1" applyAlignment="1">
      <alignment vertical="center" wrapText="1"/>
    </xf>
    <xf numFmtId="3" fontId="11" fillId="9" borderId="34" xfId="1" applyNumberFormat="1" applyFont="1" applyFill="1" applyBorder="1" applyAlignment="1">
      <alignment vertical="center" wrapText="1"/>
    </xf>
    <xf numFmtId="3" fontId="10" fillId="9" borderId="47" xfId="0" applyNumberFormat="1" applyFont="1" applyFill="1" applyBorder="1" applyAlignment="1">
      <alignment vertical="center" wrapText="1"/>
    </xf>
    <xf numFmtId="3" fontId="10" fillId="9" borderId="36" xfId="0" applyNumberFormat="1" applyFont="1" applyFill="1" applyBorder="1" applyAlignment="1">
      <alignment vertical="center" wrapText="1"/>
    </xf>
    <xf numFmtId="3" fontId="10" fillId="9" borderId="20" xfId="0" applyNumberFormat="1" applyFont="1" applyFill="1" applyBorder="1" applyAlignment="1">
      <alignment vertical="center" wrapText="1"/>
    </xf>
    <xf numFmtId="3" fontId="10" fillId="9" borderId="41" xfId="0" applyNumberFormat="1" applyFont="1" applyFill="1" applyBorder="1" applyAlignment="1">
      <alignment vertical="center" wrapText="1"/>
    </xf>
    <xf numFmtId="3" fontId="10" fillId="9" borderId="37" xfId="0" applyNumberFormat="1" applyFont="1" applyFill="1" applyBorder="1" applyAlignment="1">
      <alignment vertical="center" wrapText="1"/>
    </xf>
    <xf numFmtId="3" fontId="11" fillId="9" borderId="26" xfId="0" applyNumberFormat="1" applyFont="1" applyFill="1" applyBorder="1" applyAlignment="1">
      <alignment vertical="center" wrapText="1"/>
    </xf>
    <xf numFmtId="3" fontId="11" fillId="9" borderId="32" xfId="0" applyNumberFormat="1" applyFont="1" applyFill="1" applyBorder="1" applyAlignment="1">
      <alignment vertical="center" wrapText="1"/>
    </xf>
    <xf numFmtId="3" fontId="11" fillId="9" borderId="34" xfId="0" applyNumberFormat="1" applyFont="1" applyFill="1" applyBorder="1" applyAlignment="1">
      <alignment vertical="center" wrapText="1"/>
    </xf>
    <xf numFmtId="3" fontId="11" fillId="9" borderId="33" xfId="0" applyNumberFormat="1" applyFont="1" applyFill="1" applyBorder="1" applyAlignment="1">
      <alignment vertical="center" wrapText="1"/>
    </xf>
    <xf numFmtId="3" fontId="10" fillId="9" borderId="35" xfId="0" applyNumberFormat="1" applyFont="1" applyFill="1" applyBorder="1" applyAlignment="1">
      <alignment vertical="center" wrapText="1"/>
    </xf>
    <xf numFmtId="3" fontId="10" fillId="9" borderId="33" xfId="0" applyNumberFormat="1" applyFont="1" applyFill="1" applyBorder="1" applyAlignment="1">
      <alignment vertical="center" wrapText="1"/>
    </xf>
    <xf numFmtId="3" fontId="10" fillId="9" borderId="35" xfId="0" applyNumberFormat="1" applyFont="1" applyFill="1" applyBorder="1" applyAlignment="1">
      <alignment horizontal="right" vertical="center" wrapText="1"/>
    </xf>
    <xf numFmtId="0" fontId="32" fillId="0" borderId="0" xfId="0" applyFont="1"/>
    <xf numFmtId="3" fontId="33" fillId="0" borderId="40" xfId="0" applyNumberFormat="1" applyFont="1" applyFill="1" applyBorder="1" applyAlignment="1">
      <alignment vertical="center" wrapText="1"/>
    </xf>
    <xf numFmtId="49" fontId="9" fillId="0" borderId="33" xfId="0" applyNumberFormat="1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3" fontId="9" fillId="0" borderId="40" xfId="1" applyNumberFormat="1" applyFont="1" applyFill="1" applyBorder="1" applyAlignment="1">
      <alignment vertical="center" wrapText="1"/>
    </xf>
    <xf numFmtId="3" fontId="8" fillId="0" borderId="49" xfId="1" applyNumberFormat="1" applyFont="1" applyFill="1" applyBorder="1" applyAlignment="1">
      <alignment vertical="center" wrapText="1"/>
    </xf>
    <xf numFmtId="3" fontId="8" fillId="0" borderId="36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8" fillId="0" borderId="35" xfId="0" applyNumberFormat="1" applyFont="1" applyFill="1" applyBorder="1" applyAlignment="1">
      <alignment vertical="center" wrapText="1"/>
    </xf>
    <xf numFmtId="3" fontId="33" fillId="0" borderId="34" xfId="0" applyNumberFormat="1" applyFont="1" applyFill="1" applyBorder="1" applyAlignment="1">
      <alignment vertical="center" wrapText="1"/>
    </xf>
    <xf numFmtId="0" fontId="20" fillId="0" borderId="37" xfId="0" applyFont="1" applyFill="1" applyBorder="1" applyAlignment="1">
      <alignment horizontal="center" vertical="center" wrapText="1"/>
    </xf>
    <xf numFmtId="3" fontId="10" fillId="0" borderId="47" xfId="1" applyNumberFormat="1" applyFont="1" applyFill="1" applyBorder="1" applyAlignment="1">
      <alignment vertical="center" wrapText="1"/>
    </xf>
    <xf numFmtId="3" fontId="10" fillId="0" borderId="42" xfId="0" applyNumberFormat="1" applyFont="1" applyFill="1" applyBorder="1" applyAlignment="1">
      <alignment vertical="center"/>
    </xf>
    <xf numFmtId="3" fontId="10" fillId="5" borderId="26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 shrinkToFit="1"/>
    </xf>
    <xf numFmtId="49" fontId="6" fillId="6" borderId="2" xfId="0" applyNumberFormat="1" applyFont="1" applyFill="1" applyBorder="1" applyAlignment="1">
      <alignment horizontal="center" vertical="center" wrapText="1" shrinkToFit="1"/>
    </xf>
    <xf numFmtId="0" fontId="4" fillId="6" borderId="2" xfId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/>
    </xf>
    <xf numFmtId="3" fontId="11" fillId="0" borderId="3" xfId="1" applyNumberFormat="1" applyFont="1" applyFill="1" applyBorder="1" applyAlignment="1">
      <alignment vertical="center" wrapText="1"/>
    </xf>
    <xf numFmtId="3" fontId="6" fillId="6" borderId="2" xfId="1" applyNumberFormat="1" applyFont="1" applyFill="1" applyBorder="1" applyAlignment="1">
      <alignment vertical="center" wrapText="1"/>
    </xf>
    <xf numFmtId="3" fontId="11" fillId="0" borderId="7" xfId="1" applyNumberFormat="1" applyFont="1" applyFill="1" applyBorder="1" applyAlignment="1">
      <alignment vertical="center" wrapText="1"/>
    </xf>
    <xf numFmtId="3" fontId="10" fillId="0" borderId="70" xfId="0" applyNumberFormat="1" applyFont="1" applyFill="1" applyBorder="1" applyAlignment="1">
      <alignment vertical="center" wrapText="1"/>
    </xf>
    <xf numFmtId="3" fontId="10" fillId="0" borderId="75" xfId="0" applyNumberFormat="1" applyFont="1" applyFill="1" applyBorder="1" applyAlignment="1">
      <alignment vertical="center" wrapText="1"/>
    </xf>
    <xf numFmtId="3" fontId="10" fillId="0" borderId="64" xfId="0" applyNumberFormat="1" applyFont="1" applyFill="1" applyBorder="1" applyAlignment="1">
      <alignment vertical="center" wrapText="1"/>
    </xf>
    <xf numFmtId="3" fontId="10" fillId="0" borderId="71" xfId="0" applyNumberFormat="1" applyFont="1" applyFill="1" applyBorder="1" applyAlignment="1">
      <alignment vertical="center"/>
    </xf>
    <xf numFmtId="3" fontId="4" fillId="6" borderId="46" xfId="0" applyNumberFormat="1" applyFont="1" applyFill="1" applyBorder="1" applyAlignment="1">
      <alignment vertical="center"/>
    </xf>
    <xf numFmtId="3" fontId="4" fillId="6" borderId="41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10" fillId="5" borderId="7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6" borderId="26" xfId="0" applyNumberFormat="1" applyFont="1" applyFill="1" applyBorder="1" applyAlignment="1">
      <alignment vertical="center"/>
    </xf>
    <xf numFmtId="3" fontId="11" fillId="4" borderId="3" xfId="0" applyNumberFormat="1" applyFont="1" applyFill="1" applyBorder="1" applyAlignment="1">
      <alignment vertical="center" wrapText="1"/>
    </xf>
    <xf numFmtId="3" fontId="11" fillId="5" borderId="29" xfId="0" applyNumberFormat="1" applyFont="1" applyFill="1" applyBorder="1" applyAlignment="1">
      <alignment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3" fontId="6" fillId="9" borderId="37" xfId="1" applyNumberFormat="1" applyFont="1" applyFill="1" applyBorder="1" applyAlignment="1">
      <alignment vertical="center" wrapText="1"/>
    </xf>
    <xf numFmtId="3" fontId="4" fillId="9" borderId="49" xfId="1" applyNumberFormat="1" applyFont="1" applyFill="1" applyBorder="1" applyAlignment="1">
      <alignment vertical="center" wrapText="1"/>
    </xf>
    <xf numFmtId="0" fontId="5" fillId="9" borderId="34" xfId="0" applyFont="1" applyFill="1" applyBorder="1" applyAlignment="1">
      <alignment horizontal="center" vertical="center" wrapText="1"/>
    </xf>
    <xf numFmtId="3" fontId="9" fillId="0" borderId="34" xfId="1" applyNumberFormat="1" applyFont="1" applyFill="1" applyBorder="1" applyAlignment="1">
      <alignment vertical="center" wrapText="1"/>
    </xf>
    <xf numFmtId="3" fontId="9" fillId="0" borderId="37" xfId="1" applyNumberFormat="1" applyFont="1" applyFill="1" applyBorder="1" applyAlignment="1">
      <alignment vertical="center" wrapText="1"/>
    </xf>
    <xf numFmtId="3" fontId="8" fillId="0" borderId="32" xfId="0" applyNumberFormat="1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3" fontId="9" fillId="0" borderId="27" xfId="1" applyNumberFormat="1" applyFont="1" applyFill="1" applyBorder="1" applyAlignment="1">
      <alignment vertical="center" wrapText="1"/>
    </xf>
    <xf numFmtId="3" fontId="8" fillId="0" borderId="68" xfId="1" applyNumberFormat="1" applyFont="1" applyFill="1" applyBorder="1" applyAlignment="1">
      <alignment vertical="center" wrapText="1"/>
    </xf>
    <xf numFmtId="3" fontId="8" fillId="0" borderId="67" xfId="0" applyNumberFormat="1" applyFont="1" applyFill="1" applyBorder="1" applyAlignment="1">
      <alignment vertical="center" wrapText="1"/>
    </xf>
    <xf numFmtId="3" fontId="9" fillId="5" borderId="24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9" fillId="0" borderId="28" xfId="1" applyNumberFormat="1" applyFont="1" applyFill="1" applyBorder="1" applyAlignment="1">
      <alignment vertical="center" wrapText="1"/>
    </xf>
    <xf numFmtId="0" fontId="29" fillId="0" borderId="0" xfId="0" applyFont="1"/>
    <xf numFmtId="0" fontId="26" fillId="0" borderId="34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3" fontId="8" fillId="0" borderId="53" xfId="0" applyNumberFormat="1" applyFont="1" applyFill="1" applyBorder="1" applyAlignment="1">
      <alignment vertical="center" wrapText="1"/>
    </xf>
    <xf numFmtId="3" fontId="4" fillId="5" borderId="26" xfId="0" applyNumberFormat="1" applyFont="1" applyFill="1" applyBorder="1" applyAlignment="1">
      <alignment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8" fillId="5" borderId="26" xfId="0" applyNumberFormat="1" applyFont="1" applyFill="1" applyBorder="1" applyAlignment="1">
      <alignment vertical="center" wrapText="1"/>
    </xf>
    <xf numFmtId="3" fontId="8" fillId="0" borderId="50" xfId="0" applyNumberFormat="1" applyFont="1" applyFill="1" applyBorder="1" applyAlignment="1">
      <alignment vertical="center" wrapText="1"/>
    </xf>
    <xf numFmtId="3" fontId="8" fillId="0" borderId="51" xfId="0" applyNumberFormat="1" applyFont="1" applyFill="1" applyBorder="1" applyAlignment="1">
      <alignment vertical="center" wrapText="1"/>
    </xf>
    <xf numFmtId="3" fontId="4" fillId="9" borderId="42" xfId="0" applyNumberFormat="1" applyFont="1" applyFill="1" applyBorder="1" applyAlignment="1">
      <alignment vertical="center" wrapText="1"/>
    </xf>
    <xf numFmtId="3" fontId="10" fillId="0" borderId="42" xfId="0" applyNumberFormat="1" applyFont="1" applyFill="1" applyBorder="1" applyAlignment="1">
      <alignment vertical="center" wrapText="1"/>
    </xf>
    <xf numFmtId="3" fontId="8" fillId="5" borderId="2" xfId="0" applyNumberFormat="1" applyFont="1" applyFill="1" applyBorder="1" applyAlignment="1">
      <alignment vertical="center" wrapText="1"/>
    </xf>
    <xf numFmtId="3" fontId="4" fillId="5" borderId="23" xfId="0" applyNumberFormat="1" applyFont="1" applyFill="1" applyBorder="1" applyAlignment="1">
      <alignment vertical="center" wrapText="1"/>
    </xf>
    <xf numFmtId="3" fontId="4" fillId="5" borderId="13" xfId="0" applyNumberFormat="1" applyFont="1" applyFill="1" applyBorder="1" applyAlignment="1">
      <alignment vertical="center" wrapText="1"/>
    </xf>
    <xf numFmtId="3" fontId="9" fillId="9" borderId="33" xfId="1" applyNumberFormat="1" applyFont="1" applyFill="1" applyBorder="1" applyAlignment="1">
      <alignment vertical="center" wrapText="1"/>
    </xf>
    <xf numFmtId="3" fontId="6" fillId="9" borderId="40" xfId="1" applyNumberFormat="1" applyFont="1" applyFill="1" applyBorder="1" applyAlignment="1">
      <alignment vertical="center" wrapText="1"/>
    </xf>
    <xf numFmtId="3" fontId="4" fillId="9" borderId="36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horizontal="center" vertical="center"/>
    </xf>
    <xf numFmtId="3" fontId="6" fillId="9" borderId="37" xfId="0" applyNumberFormat="1" applyFont="1" applyFill="1" applyBorder="1" applyAlignment="1">
      <alignment vertical="center"/>
    </xf>
    <xf numFmtId="3" fontId="6" fillId="9" borderId="34" xfId="0" applyNumberFormat="1" applyFont="1" applyFill="1" applyBorder="1" applyAlignment="1">
      <alignment vertical="center"/>
    </xf>
    <xf numFmtId="3" fontId="4" fillId="9" borderId="49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horizontal="center" vertical="center" wrapText="1"/>
    </xf>
    <xf numFmtId="3" fontId="9" fillId="9" borderId="22" xfId="1" applyNumberFormat="1" applyFont="1" applyFill="1" applyBorder="1" applyAlignment="1">
      <alignment vertical="center" wrapText="1"/>
    </xf>
    <xf numFmtId="0" fontId="5" fillId="9" borderId="0" xfId="0" applyFont="1" applyFill="1" applyBorder="1" applyAlignment="1">
      <alignment horizontal="center" vertical="center"/>
    </xf>
    <xf numFmtId="3" fontId="4" fillId="9" borderId="42" xfId="0" applyNumberFormat="1" applyFont="1" applyFill="1" applyBorder="1" applyAlignment="1">
      <alignment vertical="center"/>
    </xf>
    <xf numFmtId="0" fontId="5" fillId="9" borderId="40" xfId="0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center" vertical="center"/>
    </xf>
    <xf numFmtId="3" fontId="6" fillId="9" borderId="31" xfId="1" applyNumberFormat="1" applyFont="1" applyFill="1" applyBorder="1" applyAlignment="1">
      <alignment vertical="center" wrapText="1"/>
    </xf>
    <xf numFmtId="3" fontId="4" fillId="9" borderId="47" xfId="1" applyNumberFormat="1" applyFont="1" applyFill="1" applyBorder="1" applyAlignment="1">
      <alignment vertical="center" wrapText="1"/>
    </xf>
    <xf numFmtId="3" fontId="4" fillId="9" borderId="51" xfId="0" applyNumberFormat="1" applyFont="1" applyFill="1" applyBorder="1" applyAlignment="1">
      <alignment vertical="center" wrapText="1"/>
    </xf>
    <xf numFmtId="3" fontId="4" fillId="9" borderId="23" xfId="0" applyNumberFormat="1" applyFont="1" applyFill="1" applyBorder="1" applyAlignment="1">
      <alignment vertical="center" wrapText="1"/>
    </xf>
    <xf numFmtId="49" fontId="6" fillId="9" borderId="13" xfId="0" applyNumberFormat="1" applyFont="1" applyFill="1" applyBorder="1" applyAlignment="1">
      <alignment horizontal="center" vertical="center" wrapText="1"/>
    </xf>
    <xf numFmtId="49" fontId="6" fillId="9" borderId="13" xfId="0" applyNumberFormat="1" applyFont="1" applyFill="1" applyBorder="1" applyAlignment="1">
      <alignment horizontal="center" vertical="center" wrapText="1" shrinkToFi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3" xfId="1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/>
    </xf>
    <xf numFmtId="3" fontId="9" fillId="9" borderId="13" xfId="1" applyNumberFormat="1" applyFont="1" applyFill="1" applyBorder="1" applyAlignment="1">
      <alignment vertical="center" wrapText="1"/>
    </xf>
    <xf numFmtId="3" fontId="6" fillId="9" borderId="19" xfId="1" applyNumberFormat="1" applyFont="1" applyFill="1" applyBorder="1" applyAlignment="1">
      <alignment vertical="center" wrapText="1"/>
    </xf>
    <xf numFmtId="3" fontId="6" fillId="9" borderId="15" xfId="1" applyNumberFormat="1" applyFont="1" applyFill="1" applyBorder="1" applyAlignment="1">
      <alignment vertical="center" wrapText="1"/>
    </xf>
    <xf numFmtId="3" fontId="4" fillId="9" borderId="62" xfId="1" applyNumberFormat="1" applyFont="1" applyFill="1" applyBorder="1" applyAlignment="1">
      <alignment vertical="center" wrapText="1"/>
    </xf>
    <xf numFmtId="3" fontId="4" fillId="9" borderId="74" xfId="0" applyNumberFormat="1" applyFont="1" applyFill="1" applyBorder="1" applyAlignment="1">
      <alignment vertical="center" wrapText="1"/>
    </xf>
    <xf numFmtId="3" fontId="4" fillId="9" borderId="43" xfId="0" applyNumberFormat="1" applyFont="1" applyFill="1" applyBorder="1" applyAlignment="1">
      <alignment vertical="center" wrapText="1"/>
    </xf>
    <xf numFmtId="3" fontId="4" fillId="9" borderId="61" xfId="0" applyNumberFormat="1" applyFont="1" applyFill="1" applyBorder="1" applyAlignment="1">
      <alignment vertical="center"/>
    </xf>
    <xf numFmtId="3" fontId="4" fillId="9" borderId="13" xfId="0" applyNumberFormat="1" applyFont="1" applyFill="1" applyBorder="1" applyAlignment="1">
      <alignment vertical="center"/>
    </xf>
    <xf numFmtId="3" fontId="6" fillId="9" borderId="13" xfId="0" applyNumberFormat="1" applyFont="1" applyFill="1" applyBorder="1" applyAlignment="1">
      <alignment vertical="center" wrapText="1"/>
    </xf>
    <xf numFmtId="3" fontId="4" fillId="9" borderId="65" xfId="0" applyNumberFormat="1" applyFont="1" applyFill="1" applyBorder="1" applyAlignment="1">
      <alignment vertical="center" wrapText="1"/>
    </xf>
    <xf numFmtId="3" fontId="4" fillId="9" borderId="13" xfId="0" applyNumberFormat="1" applyFont="1" applyFill="1" applyBorder="1" applyAlignment="1">
      <alignment vertical="center" wrapText="1"/>
    </xf>
    <xf numFmtId="3" fontId="4" fillId="9" borderId="45" xfId="0" applyNumberFormat="1" applyFont="1" applyFill="1" applyBorder="1" applyAlignment="1">
      <alignment vertical="center" wrapText="1"/>
    </xf>
    <xf numFmtId="3" fontId="4" fillId="9" borderId="1" xfId="0" applyNumberFormat="1" applyFont="1" applyFill="1" applyBorder="1" applyAlignment="1">
      <alignment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 wrapText="1" shrinkToFi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center" vertical="center"/>
    </xf>
    <xf numFmtId="3" fontId="14" fillId="9" borderId="2" xfId="1" applyNumberFormat="1" applyFont="1" applyFill="1" applyBorder="1" applyAlignment="1">
      <alignment vertical="center" wrapText="1"/>
    </xf>
    <xf numFmtId="3" fontId="6" fillId="9" borderId="8" xfId="1" applyNumberFormat="1" applyFont="1" applyFill="1" applyBorder="1" applyAlignment="1">
      <alignment vertical="center" wrapText="1"/>
    </xf>
    <xf numFmtId="3" fontId="6" fillId="9" borderId="4" xfId="1" applyNumberFormat="1" applyFont="1" applyFill="1" applyBorder="1" applyAlignment="1">
      <alignment vertical="center" wrapText="1"/>
    </xf>
    <xf numFmtId="3" fontId="4" fillId="9" borderId="66" xfId="1" applyNumberFormat="1" applyFont="1" applyFill="1" applyBorder="1" applyAlignment="1">
      <alignment vertical="center" wrapText="1"/>
    </xf>
    <xf numFmtId="3" fontId="4" fillId="9" borderId="44" xfId="0" applyNumberFormat="1" applyFont="1" applyFill="1" applyBorder="1" applyAlignment="1">
      <alignment vertical="center" wrapText="1"/>
    </xf>
    <xf numFmtId="3" fontId="4" fillId="9" borderId="21" xfId="0" applyNumberFormat="1" applyFont="1" applyFill="1" applyBorder="1" applyAlignment="1">
      <alignment vertical="center"/>
    </xf>
    <xf numFmtId="3" fontId="4" fillId="9" borderId="51" xfId="0" applyNumberFormat="1" applyFont="1" applyFill="1" applyBorder="1" applyAlignment="1">
      <alignment vertical="center"/>
    </xf>
    <xf numFmtId="3" fontId="13" fillId="9" borderId="2" xfId="0" applyNumberFormat="1" applyFont="1" applyFill="1" applyBorder="1" applyAlignment="1">
      <alignment vertical="center"/>
    </xf>
    <xf numFmtId="3" fontId="14" fillId="9" borderId="23" xfId="0" applyNumberFormat="1" applyFont="1" applyFill="1" applyBorder="1" applyAlignment="1">
      <alignment vertical="center" wrapText="1"/>
    </xf>
    <xf numFmtId="3" fontId="6" fillId="9" borderId="11" xfId="0" applyNumberFormat="1" applyFont="1" applyFill="1" applyBorder="1" applyAlignment="1">
      <alignment vertical="center" wrapText="1"/>
    </xf>
    <xf numFmtId="3" fontId="4" fillId="9" borderId="50" xfId="0" applyNumberFormat="1" applyFont="1" applyFill="1" applyBorder="1" applyAlignment="1">
      <alignment vertical="center" wrapText="1"/>
    </xf>
    <xf numFmtId="3" fontId="4" fillId="9" borderId="2" xfId="0" applyNumberFormat="1" applyFont="1" applyFill="1" applyBorder="1" applyAlignment="1">
      <alignment vertical="center" wrapText="1"/>
    </xf>
    <xf numFmtId="3" fontId="4" fillId="9" borderId="9" xfId="0" applyNumberFormat="1" applyFont="1" applyFill="1" applyBorder="1" applyAlignment="1">
      <alignment vertical="center" wrapText="1"/>
    </xf>
    <xf numFmtId="0" fontId="4" fillId="9" borderId="3" xfId="0" applyFont="1" applyFill="1" applyBorder="1" applyAlignment="1">
      <alignment horizontal="center" vertical="center" wrapText="1"/>
    </xf>
    <xf numFmtId="49" fontId="4" fillId="9" borderId="4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3" fontId="9" fillId="0" borderId="25" xfId="1" applyNumberFormat="1" applyFont="1" applyFill="1" applyBorder="1" applyAlignment="1">
      <alignment vertical="center" wrapText="1"/>
    </xf>
    <xf numFmtId="3" fontId="8" fillId="0" borderId="60" xfId="1" applyNumberFormat="1" applyFont="1" applyFill="1" applyBorder="1" applyAlignment="1">
      <alignment vertical="center" wrapText="1"/>
    </xf>
    <xf numFmtId="3" fontId="8" fillId="0" borderId="76" xfId="0" applyNumberFormat="1" applyFont="1" applyFill="1" applyBorder="1" applyAlignment="1">
      <alignment vertical="center" wrapText="1"/>
    </xf>
    <xf numFmtId="3" fontId="4" fillId="9" borderId="8" xfId="0" applyNumberFormat="1" applyFont="1" applyFill="1" applyBorder="1" applyAlignment="1">
      <alignment vertical="center" wrapText="1"/>
    </xf>
    <xf numFmtId="0" fontId="4" fillId="6" borderId="27" xfId="0" applyNumberFormat="1" applyFont="1" applyFill="1" applyBorder="1" applyAlignment="1">
      <alignment horizontal="center" vertical="center" wrapText="1"/>
    </xf>
    <xf numFmtId="49" fontId="10" fillId="9" borderId="31" xfId="0" applyNumberFormat="1" applyFont="1" applyFill="1" applyBorder="1" applyAlignment="1">
      <alignment horizontal="center" vertical="center" wrapText="1"/>
    </xf>
    <xf numFmtId="49" fontId="10" fillId="9" borderId="26" xfId="0" applyNumberFormat="1" applyFont="1" applyFill="1" applyBorder="1" applyAlignment="1">
      <alignment horizontal="center" vertical="center" wrapText="1"/>
    </xf>
    <xf numFmtId="3" fontId="6" fillId="6" borderId="24" xfId="0" applyNumberFormat="1" applyFont="1" applyFill="1" applyBorder="1" applyAlignment="1">
      <alignment vertical="center" wrapText="1"/>
    </xf>
    <xf numFmtId="0" fontId="4" fillId="9" borderId="26" xfId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3" fontId="4" fillId="9" borderId="37" xfId="3" applyNumberForma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3" fontId="4" fillId="5" borderId="15" xfId="1" applyNumberFormat="1" applyFont="1" applyFill="1" applyBorder="1" applyAlignment="1">
      <alignment vertical="center"/>
    </xf>
    <xf numFmtId="49" fontId="6" fillId="6" borderId="2" xfId="0" applyNumberFormat="1" applyFont="1" applyFill="1" applyBorder="1" applyAlignment="1">
      <alignment horizontal="center" vertical="center"/>
    </xf>
    <xf numFmtId="0" fontId="35" fillId="6" borderId="9" xfId="0" applyFont="1" applyFill="1" applyBorder="1" applyAlignment="1">
      <alignment horizontal="center" vertical="center" wrapText="1"/>
    </xf>
    <xf numFmtId="0" fontId="36" fillId="6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vertical="center" wrapText="1"/>
    </xf>
    <xf numFmtId="0" fontId="35" fillId="6" borderId="9" xfId="0" applyFont="1" applyFill="1" applyBorder="1" applyAlignment="1">
      <alignment vertical="center" wrapText="1"/>
    </xf>
    <xf numFmtId="0" fontId="35" fillId="6" borderId="9" xfId="0" applyFont="1" applyFill="1" applyBorder="1" applyAlignment="1">
      <alignment horizontal="right" vertical="center" wrapText="1"/>
    </xf>
    <xf numFmtId="0" fontId="35" fillId="6" borderId="8" xfId="0" applyFont="1" applyFill="1" applyBorder="1" applyAlignment="1">
      <alignment vertical="center" wrapText="1"/>
    </xf>
    <xf numFmtId="0" fontId="34" fillId="6" borderId="2" xfId="0" applyFont="1" applyFill="1" applyBorder="1" applyAlignment="1">
      <alignment horizontal="right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right" vertical="center" wrapText="1"/>
    </xf>
    <xf numFmtId="0" fontId="0" fillId="0" borderId="14" xfId="0" applyBorder="1"/>
    <xf numFmtId="0" fontId="34" fillId="6" borderId="2" xfId="0" applyFont="1" applyFill="1" applyBorder="1" applyAlignment="1">
      <alignment horizontal="right" vertical="center"/>
    </xf>
    <xf numFmtId="0" fontId="34" fillId="6" borderId="8" xfId="0" applyFont="1" applyFill="1" applyBorder="1" applyAlignment="1">
      <alignment horizontal="right" vertical="center" wrapText="1"/>
    </xf>
    <xf numFmtId="0" fontId="34" fillId="6" borderId="2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0" fillId="0" borderId="16" xfId="0" applyBorder="1"/>
    <xf numFmtId="0" fontId="35" fillId="6" borderId="67" xfId="0" applyFont="1" applyFill="1" applyBorder="1" applyAlignment="1">
      <alignment vertical="center" wrapText="1"/>
    </xf>
    <xf numFmtId="0" fontId="0" fillId="0" borderId="77" xfId="0" applyBorder="1"/>
    <xf numFmtId="0" fontId="35" fillId="6" borderId="53" xfId="0" applyFont="1" applyFill="1" applyBorder="1" applyAlignment="1">
      <alignment vertical="center" wrapText="1"/>
    </xf>
    <xf numFmtId="0" fontId="35" fillId="6" borderId="66" xfId="0" applyFont="1" applyFill="1" applyBorder="1" applyAlignment="1">
      <alignment vertical="center" wrapText="1"/>
    </xf>
    <xf numFmtId="0" fontId="0" fillId="0" borderId="72" xfId="0" applyBorder="1"/>
    <xf numFmtId="0" fontId="0" fillId="0" borderId="73" xfId="0" applyBorder="1"/>
    <xf numFmtId="49" fontId="4" fillId="6" borderId="2" xfId="0" applyNumberFormat="1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 wrapText="1"/>
    </xf>
    <xf numFmtId="0" fontId="5" fillId="9" borderId="26" xfId="1" applyFont="1" applyFill="1" applyBorder="1" applyAlignment="1">
      <alignment horizontal="center" vertical="center" wrapText="1"/>
    </xf>
    <xf numFmtId="3" fontId="6" fillId="9" borderId="31" xfId="1" applyNumberFormat="1" applyFont="1" applyFill="1" applyBorder="1" applyAlignment="1">
      <alignment horizontal="right" vertical="center" wrapText="1"/>
    </xf>
    <xf numFmtId="4" fontId="4" fillId="9" borderId="37" xfId="0" applyNumberFormat="1" applyFont="1" applyFill="1" applyBorder="1" applyAlignment="1">
      <alignment horizontal="center" vertical="center" wrapText="1"/>
    </xf>
    <xf numFmtId="4" fontId="4" fillId="9" borderId="26" xfId="0" applyNumberFormat="1" applyFont="1" applyFill="1" applyBorder="1" applyAlignment="1">
      <alignment horizontal="center" vertical="center" wrapText="1"/>
    </xf>
    <xf numFmtId="49" fontId="4" fillId="9" borderId="37" xfId="0" applyNumberFormat="1" applyFont="1" applyFill="1" applyBorder="1" applyAlignment="1">
      <alignment horizontal="center" vertical="center" wrapText="1"/>
    </xf>
    <xf numFmtId="3" fontId="4" fillId="0" borderId="50" xfId="0" applyNumberFormat="1" applyFont="1" applyFill="1" applyBorder="1" applyAlignment="1">
      <alignment vertical="center" wrapText="1"/>
    </xf>
    <xf numFmtId="3" fontId="4" fillId="0" borderId="61" xfId="0" applyNumberFormat="1" applyFont="1" applyFill="1" applyBorder="1" applyAlignment="1">
      <alignment vertical="center" wrapText="1"/>
    </xf>
    <xf numFmtId="3" fontId="4" fillId="0" borderId="78" xfId="0" applyNumberFormat="1" applyFont="1" applyFill="1" applyBorder="1" applyAlignment="1">
      <alignment vertical="center" wrapText="1"/>
    </xf>
    <xf numFmtId="3" fontId="4" fillId="5" borderId="2" xfId="0" applyNumberFormat="1" applyFont="1" applyFill="1" applyBorder="1" applyAlignment="1">
      <alignment vertical="center" wrapText="1"/>
    </xf>
    <xf numFmtId="3" fontId="4" fillId="5" borderId="33" xfId="0" applyNumberFormat="1" applyFont="1" applyFill="1" applyBorder="1" applyAlignment="1">
      <alignment vertical="center" wrapText="1"/>
    </xf>
    <xf numFmtId="3" fontId="4" fillId="5" borderId="14" xfId="0" applyNumberFormat="1" applyFont="1" applyFill="1" applyBorder="1" applyAlignment="1">
      <alignment vertical="center" wrapText="1"/>
    </xf>
    <xf numFmtId="3" fontId="11" fillId="0" borderId="31" xfId="3" applyNumberFormat="1" applyFont="1" applyFill="1" applyBorder="1" applyAlignment="1">
      <alignment vertical="center"/>
    </xf>
    <xf numFmtId="3" fontId="11" fillId="0" borderId="15" xfId="1" applyNumberFormat="1" applyFont="1" applyFill="1" applyBorder="1" applyAlignment="1">
      <alignment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3" fontId="4" fillId="7" borderId="11" xfId="1" applyNumberFormat="1" applyFont="1" applyFill="1" applyBorder="1" applyAlignment="1">
      <alignment vertical="center" wrapText="1"/>
    </xf>
    <xf numFmtId="3" fontId="4" fillId="7" borderId="69" xfId="1" applyNumberFormat="1" applyFont="1" applyFill="1" applyBorder="1" applyAlignment="1">
      <alignment vertical="center" wrapText="1"/>
    </xf>
    <xf numFmtId="3" fontId="4" fillId="0" borderId="67" xfId="1" applyNumberFormat="1" applyFont="1" applyFill="1" applyBorder="1" applyAlignment="1">
      <alignment vertical="center" wrapText="1"/>
    </xf>
    <xf numFmtId="0" fontId="8" fillId="9" borderId="26" xfId="0" applyNumberFormat="1" applyFont="1" applyFill="1" applyBorder="1" applyAlignment="1">
      <alignment horizontal="center" vertical="center" wrapText="1"/>
    </xf>
    <xf numFmtId="0" fontId="12" fillId="10" borderId="32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3" fontId="11" fillId="0" borderId="33" xfId="0" applyNumberFormat="1" applyFont="1" applyFill="1" applyBorder="1" applyAlignment="1">
      <alignment vertical="center" wrapText="1"/>
    </xf>
    <xf numFmtId="3" fontId="23" fillId="0" borderId="31" xfId="1" applyNumberFormat="1" applyFont="1" applyFill="1" applyBorder="1" applyAlignment="1">
      <alignment vertical="center"/>
    </xf>
    <xf numFmtId="3" fontId="13" fillId="0" borderId="20" xfId="0" applyNumberFormat="1" applyFont="1" applyFill="1" applyBorder="1" applyAlignment="1">
      <alignment vertical="center"/>
    </xf>
    <xf numFmtId="0" fontId="4" fillId="6" borderId="2" xfId="0" applyNumberFormat="1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9" borderId="62" xfId="0" applyNumberFormat="1" applyFont="1" applyFill="1" applyBorder="1" applyAlignment="1">
      <alignment horizontal="center" vertical="center" wrapText="1"/>
    </xf>
    <xf numFmtId="49" fontId="6" fillId="9" borderId="4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7" fillId="7" borderId="3" xfId="1" applyNumberFormat="1" applyFont="1" applyFill="1" applyBorder="1" applyAlignment="1">
      <alignment horizontal="center" vertical="center" wrapText="1"/>
    </xf>
    <xf numFmtId="4" fontId="7" fillId="7" borderId="14" xfId="1" applyNumberFormat="1" applyFont="1" applyFill="1" applyBorder="1" applyAlignment="1">
      <alignment horizontal="center" vertical="center" wrapText="1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6" borderId="47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11" fillId="0" borderId="47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 wrapText="1"/>
    </xf>
    <xf numFmtId="4" fontId="6" fillId="5" borderId="14" xfId="0" applyNumberFormat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6" fillId="7" borderId="33" xfId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3" fontId="7" fillId="7" borderId="12" xfId="1" applyNumberFormat="1" applyFont="1" applyFill="1" applyBorder="1" applyAlignment="1">
      <alignment horizontal="center" vertical="center"/>
    </xf>
    <xf numFmtId="3" fontId="7" fillId="7" borderId="5" xfId="1" applyNumberFormat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4" fontId="6" fillId="8" borderId="12" xfId="0" applyNumberFormat="1" applyFont="1" applyFill="1" applyBorder="1" applyAlignment="1">
      <alignment horizontal="center" vertical="center" wrapText="1"/>
    </xf>
    <xf numFmtId="4" fontId="6" fillId="8" borderId="5" xfId="0" applyNumberFormat="1" applyFont="1" applyFill="1" applyBorder="1" applyAlignment="1">
      <alignment horizontal="center" vertical="center" wrapText="1"/>
    </xf>
    <xf numFmtId="4" fontId="6" fillId="8" borderId="6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4" fontId="6" fillId="7" borderId="11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center" vertical="center" wrapText="1"/>
    </xf>
    <xf numFmtId="4" fontId="6" fillId="5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3" fontId="7" fillId="7" borderId="12" xfId="0" applyNumberFormat="1" applyFont="1" applyFill="1" applyBorder="1" applyAlignment="1">
      <alignment horizontal="center" vertical="center"/>
    </xf>
    <xf numFmtId="3" fontId="7" fillId="7" borderId="6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6" fontId="6" fillId="11" borderId="3" xfId="1" applyNumberFormat="1" applyFont="1" applyFill="1" applyBorder="1" applyAlignment="1">
      <alignment horizontal="center" vertical="center" wrapText="1"/>
    </xf>
    <xf numFmtId="166" fontId="6" fillId="11" borderId="14" xfId="1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49" fontId="6" fillId="7" borderId="33" xfId="0" applyNumberFormat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7" fillId="7" borderId="33" xfId="1" applyFont="1" applyFill="1" applyBorder="1" applyAlignment="1">
      <alignment horizontal="center" vertical="center" wrapText="1"/>
    </xf>
    <xf numFmtId="49" fontId="6" fillId="7" borderId="3" xfId="0" applyNumberFormat="1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wrapText="1"/>
    </xf>
    <xf numFmtId="3" fontId="6" fillId="5" borderId="12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49" fontId="6" fillId="7" borderId="14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</cellXfs>
  <cellStyles count="12">
    <cellStyle name="Čárka 2" xfId="11" xr:uid="{00000000-0005-0000-0000-000000000000}"/>
    <cellStyle name="Čárka 2 3" xfId="10" xr:uid="{00000000-0005-0000-0000-000001000000}"/>
    <cellStyle name="Normální" xfId="0" builtinId="0"/>
    <cellStyle name="Normální 10" xfId="4" xr:uid="{00000000-0005-0000-0000-000003000000}"/>
    <cellStyle name="Normální 2" xfId="2" xr:uid="{00000000-0005-0000-0000-000004000000}"/>
    <cellStyle name="Normální 2 123 2" xfId="8" xr:uid="{00000000-0005-0000-0000-000005000000}"/>
    <cellStyle name="Normální 2 2" xfId="9" xr:uid="{00000000-0005-0000-0000-000006000000}"/>
    <cellStyle name="Normální 31" xfId="7" xr:uid="{00000000-0005-0000-0000-000007000000}"/>
    <cellStyle name="Normální 5" xfId="6" xr:uid="{00000000-0005-0000-0000-000008000000}"/>
    <cellStyle name="normální_dle škol" xfId="5" xr:uid="{00000000-0005-0000-0000-000009000000}"/>
    <cellStyle name="normální_List1" xfId="1" xr:uid="{00000000-0005-0000-0000-00000A000000}"/>
    <cellStyle name="normální_t 01" xfId="3" xr:uid="{00000000-0005-0000-0000-00000B000000}"/>
  </cellStyles>
  <dxfs count="0"/>
  <tableStyles count="0" defaultTableStyle="TableStyleMedium2" defaultPivotStyle="PivotStyleLight16"/>
  <colors>
    <mruColors>
      <color rgb="FF0000FB"/>
      <color rgb="FFE4DFEC"/>
      <color rgb="FFF385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428"/>
  <sheetViews>
    <sheetView tabSelected="1" zoomScale="90" zoomScaleNormal="9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4.7109375" customWidth="1"/>
    <col min="2" max="2" width="9.42578125" customWidth="1"/>
    <col min="3" max="3" width="8.140625" customWidth="1"/>
    <col min="4" max="4" width="32.28515625" customWidth="1"/>
    <col min="5" max="6" width="41.28515625" customWidth="1"/>
    <col min="7" max="7" width="51.7109375" customWidth="1"/>
    <col min="8" max="8" width="11.28515625" customWidth="1"/>
    <col min="9" max="9" width="11.5703125" customWidth="1"/>
    <col min="10" max="10" width="10.85546875" customWidth="1"/>
    <col min="11" max="12" width="9.7109375" customWidth="1"/>
    <col min="13" max="13" width="10.7109375" customWidth="1"/>
    <col min="14" max="14" width="11.28515625" customWidth="1"/>
    <col min="15" max="15" width="19.28515625" customWidth="1"/>
    <col min="16" max="16" width="12.140625" customWidth="1"/>
    <col min="17" max="18" width="12.28515625" customWidth="1"/>
    <col min="19" max="19" width="12" customWidth="1"/>
    <col min="20" max="22" width="12.28515625" customWidth="1"/>
    <col min="23" max="23" width="15.5703125" customWidth="1"/>
    <col min="24" max="24" width="59.28515625" customWidth="1"/>
    <col min="25" max="25" width="15" customWidth="1"/>
    <col min="26" max="26" width="12.85546875" customWidth="1"/>
    <col min="27" max="27" width="10.28515625" customWidth="1"/>
    <col min="28" max="28" width="8.140625" customWidth="1"/>
  </cols>
  <sheetData>
    <row r="1" spans="1:28" ht="38.25" customHeight="1" thickBot="1" x14ac:dyDescent="0.3">
      <c r="A1" s="1745" t="s">
        <v>1391</v>
      </c>
      <c r="B1" s="1746"/>
      <c r="C1" s="1746"/>
      <c r="D1" s="1746"/>
      <c r="E1" s="1746"/>
      <c r="F1" s="1746"/>
      <c r="G1" s="1746"/>
      <c r="H1" s="1746"/>
      <c r="I1" s="1746"/>
      <c r="J1" s="1746"/>
      <c r="K1" s="1746"/>
      <c r="L1" s="1746"/>
      <c r="M1" s="1746"/>
      <c r="N1" s="1746"/>
      <c r="O1" s="1746"/>
      <c r="P1" s="1746"/>
      <c r="Q1" s="1746"/>
      <c r="R1" s="1746"/>
      <c r="S1" s="1746"/>
      <c r="T1" s="1746"/>
      <c r="U1" s="1746"/>
      <c r="V1" s="1746"/>
      <c r="W1" s="1746"/>
      <c r="X1" s="1746"/>
      <c r="Y1" s="1745" t="s">
        <v>959</v>
      </c>
      <c r="Z1" s="1746"/>
      <c r="AA1" s="1746"/>
      <c r="AB1" s="1747"/>
    </row>
    <row r="2" spans="1:28" ht="33.75" customHeight="1" thickBot="1" x14ac:dyDescent="0.3">
      <c r="A2" s="1750" t="s">
        <v>1</v>
      </c>
      <c r="B2" s="1726" t="s">
        <v>2</v>
      </c>
      <c r="C2" s="1726" t="s">
        <v>962</v>
      </c>
      <c r="D2" s="1728" t="s">
        <v>961</v>
      </c>
      <c r="E2" s="1724" t="s">
        <v>3</v>
      </c>
      <c r="F2" s="1724" t="s">
        <v>4</v>
      </c>
      <c r="G2" s="1752" t="s">
        <v>5</v>
      </c>
      <c r="H2" s="1724" t="s">
        <v>6</v>
      </c>
      <c r="I2" s="1733" t="s">
        <v>601</v>
      </c>
      <c r="J2" s="1748" t="s">
        <v>1319</v>
      </c>
      <c r="K2" s="1735" t="s">
        <v>846</v>
      </c>
      <c r="L2" s="1736"/>
      <c r="M2" s="1736"/>
      <c r="N2" s="1737"/>
      <c r="O2" s="1756" t="s">
        <v>848</v>
      </c>
      <c r="P2" s="1757"/>
      <c r="Q2" s="1757"/>
      <c r="R2" s="1758"/>
      <c r="S2" s="1738" t="s">
        <v>7</v>
      </c>
      <c r="T2" s="1739"/>
      <c r="U2" s="1722" t="s">
        <v>8</v>
      </c>
      <c r="V2" s="1740" t="s">
        <v>992</v>
      </c>
      <c r="W2" s="1740" t="s">
        <v>993</v>
      </c>
      <c r="X2" s="1760" t="s">
        <v>9</v>
      </c>
      <c r="Y2" s="1728" t="s">
        <v>820</v>
      </c>
      <c r="Z2" s="1755" t="s">
        <v>842</v>
      </c>
      <c r="AA2" s="1754" t="s">
        <v>849</v>
      </c>
      <c r="AB2" s="1754" t="s">
        <v>850</v>
      </c>
    </row>
    <row r="3" spans="1:28" ht="106.5" customHeight="1" thickBot="1" x14ac:dyDescent="0.3">
      <c r="A3" s="1751"/>
      <c r="B3" s="1727"/>
      <c r="C3" s="1727"/>
      <c r="D3" s="1729"/>
      <c r="E3" s="1725"/>
      <c r="F3" s="1725"/>
      <c r="G3" s="1753"/>
      <c r="H3" s="1732"/>
      <c r="I3" s="1734"/>
      <c r="J3" s="1749"/>
      <c r="K3" s="115" t="s">
        <v>10</v>
      </c>
      <c r="L3" s="99" t="s">
        <v>11</v>
      </c>
      <c r="M3" s="99" t="s">
        <v>12</v>
      </c>
      <c r="N3" s="108" t="s">
        <v>13</v>
      </c>
      <c r="O3" s="518" t="s">
        <v>1127</v>
      </c>
      <c r="P3" s="111" t="s">
        <v>1132</v>
      </c>
      <c r="Q3" s="269" t="s">
        <v>1128</v>
      </c>
      <c r="R3" s="269" t="s">
        <v>14</v>
      </c>
      <c r="S3" s="247" t="s">
        <v>1134</v>
      </c>
      <c r="T3" s="247" t="s">
        <v>1133</v>
      </c>
      <c r="U3" s="1723"/>
      <c r="V3" s="1741"/>
      <c r="W3" s="1741"/>
      <c r="X3" s="1761"/>
      <c r="Y3" s="1742"/>
      <c r="Z3" s="1759"/>
      <c r="AA3" s="1755"/>
      <c r="AB3" s="1759"/>
    </row>
    <row r="4" spans="1:28" ht="16.5" thickBot="1" x14ac:dyDescent="0.3">
      <c r="A4" s="113"/>
      <c r="B4" s="107"/>
      <c r="C4" s="107"/>
      <c r="D4" s="126"/>
      <c r="E4" s="241"/>
      <c r="F4" s="242"/>
      <c r="G4" s="179"/>
      <c r="H4" s="241"/>
      <c r="I4" s="243"/>
      <c r="J4" s="881"/>
      <c r="K4" s="244"/>
      <c r="L4" s="244"/>
      <c r="M4" s="244"/>
      <c r="N4" s="245"/>
      <c r="O4" s="662"/>
      <c r="P4" s="663"/>
      <c r="Q4" s="664"/>
      <c r="R4" s="665"/>
      <c r="S4" s="247"/>
      <c r="T4" s="246"/>
      <c r="U4" s="247"/>
      <c r="V4" s="248"/>
      <c r="W4" s="248"/>
      <c r="X4" s="244"/>
      <c r="Y4" s="107"/>
      <c r="Z4" s="113"/>
      <c r="AA4" s="113"/>
      <c r="AB4" s="1696"/>
    </row>
    <row r="5" spans="1:28" ht="60" x14ac:dyDescent="0.25">
      <c r="A5" s="67" t="s">
        <v>15</v>
      </c>
      <c r="B5" s="131" t="s">
        <v>16</v>
      </c>
      <c r="C5" s="4">
        <v>2016</v>
      </c>
      <c r="D5" s="4" t="s">
        <v>17</v>
      </c>
      <c r="E5" s="68" t="s">
        <v>18</v>
      </c>
      <c r="F5" s="97" t="s">
        <v>18</v>
      </c>
      <c r="G5" s="178" t="s">
        <v>19</v>
      </c>
      <c r="H5" s="1">
        <v>17500</v>
      </c>
      <c r="I5" s="1">
        <v>8356.2212799999998</v>
      </c>
      <c r="J5" s="53">
        <v>541.35400000000004</v>
      </c>
      <c r="K5" s="547">
        <v>541.35400000000004</v>
      </c>
      <c r="L5" s="757">
        <v>0</v>
      </c>
      <c r="M5" s="850">
        <v>0</v>
      </c>
      <c r="N5" s="851">
        <f>2603-0.57528</f>
        <v>2602.42472</v>
      </c>
      <c r="O5" s="477">
        <v>3143.7787200000002</v>
      </c>
      <c r="P5" s="302">
        <v>0</v>
      </c>
      <c r="Q5" s="299">
        <f>O5+P5</f>
        <v>3143.7787200000002</v>
      </c>
      <c r="R5" s="28">
        <v>0</v>
      </c>
      <c r="S5" s="3">
        <v>0</v>
      </c>
      <c r="T5" s="2">
        <v>0</v>
      </c>
      <c r="U5" s="3">
        <v>2000</v>
      </c>
      <c r="V5" s="46">
        <v>2000</v>
      </c>
      <c r="W5" s="46">
        <v>2000</v>
      </c>
      <c r="X5" s="135" t="s">
        <v>582</v>
      </c>
      <c r="Y5" s="4" t="s">
        <v>20</v>
      </c>
      <c r="Z5" s="747" t="s">
        <v>691</v>
      </c>
      <c r="AA5" s="309" t="s">
        <v>883</v>
      </c>
      <c r="AB5" s="118" t="s">
        <v>883</v>
      </c>
    </row>
    <row r="6" spans="1:28" ht="25.5" x14ac:dyDescent="0.25">
      <c r="A6" s="71" t="s">
        <v>21</v>
      </c>
      <c r="B6" s="94" t="s">
        <v>825</v>
      </c>
      <c r="C6" s="5">
        <v>2018</v>
      </c>
      <c r="D6" s="5" t="s">
        <v>852</v>
      </c>
      <c r="E6" s="72" t="s">
        <v>18</v>
      </c>
      <c r="F6" s="73" t="s">
        <v>18</v>
      </c>
      <c r="G6" s="182" t="s">
        <v>22</v>
      </c>
      <c r="H6" s="17">
        <v>7000</v>
      </c>
      <c r="I6" s="17">
        <v>0</v>
      </c>
      <c r="J6" s="17">
        <v>942.59</v>
      </c>
      <c r="K6" s="551">
        <v>942.59</v>
      </c>
      <c r="L6" s="203">
        <v>0</v>
      </c>
      <c r="M6" s="364">
        <v>0</v>
      </c>
      <c r="N6" s="554">
        <f>6057+0.41</f>
        <v>6057.41</v>
      </c>
      <c r="O6" s="60">
        <v>7000</v>
      </c>
      <c r="P6" s="291">
        <v>0</v>
      </c>
      <c r="Q6" s="292">
        <f>O6+P6</f>
        <v>7000</v>
      </c>
      <c r="R6" s="30">
        <v>0</v>
      </c>
      <c r="S6" s="19">
        <v>0</v>
      </c>
      <c r="T6" s="18">
        <v>0</v>
      </c>
      <c r="U6" s="19">
        <v>0</v>
      </c>
      <c r="V6" s="44">
        <v>0</v>
      </c>
      <c r="W6" s="44">
        <v>0</v>
      </c>
      <c r="X6" s="56" t="s">
        <v>824</v>
      </c>
      <c r="Y6" s="5" t="s">
        <v>52</v>
      </c>
      <c r="Z6" s="116" t="s">
        <v>602</v>
      </c>
      <c r="AA6" s="310" t="s">
        <v>883</v>
      </c>
      <c r="AB6" s="116" t="s">
        <v>883</v>
      </c>
    </row>
    <row r="7" spans="1:28" ht="15.75" thickBot="1" x14ac:dyDescent="0.3">
      <c r="A7" s="90"/>
      <c r="B7" s="102"/>
      <c r="C7" s="11"/>
      <c r="D7" s="11"/>
      <c r="E7" s="93"/>
      <c r="F7" s="92"/>
      <c r="G7" s="279"/>
      <c r="H7" s="6"/>
      <c r="I7" s="6"/>
      <c r="J7" s="6"/>
      <c r="K7" s="556"/>
      <c r="L7" s="744"/>
      <c r="M7" s="557"/>
      <c r="N7" s="558"/>
      <c r="O7" s="553"/>
      <c r="P7" s="293"/>
      <c r="Q7" s="294"/>
      <c r="R7" s="16"/>
      <c r="S7" s="8"/>
      <c r="T7" s="7"/>
      <c r="U7" s="8"/>
      <c r="V7" s="280"/>
      <c r="W7" s="280"/>
      <c r="X7" s="57"/>
      <c r="Y7" s="11"/>
      <c r="Z7" s="258"/>
      <c r="AA7" s="312"/>
      <c r="AB7" s="258"/>
    </row>
    <row r="8" spans="1:28" ht="24" customHeight="1" thickBot="1" x14ac:dyDescent="0.3">
      <c r="A8" s="471" t="s">
        <v>824</v>
      </c>
      <c r="B8" s="852" t="s">
        <v>824</v>
      </c>
      <c r="C8" s="241" t="s">
        <v>824</v>
      </c>
      <c r="D8" s="126" t="s">
        <v>824</v>
      </c>
      <c r="E8" s="171" t="s">
        <v>824</v>
      </c>
      <c r="F8" s="172" t="s">
        <v>824</v>
      </c>
      <c r="G8" s="179" t="s">
        <v>976</v>
      </c>
      <c r="H8" s="106">
        <f t="shared" ref="H8:N8" si="0">SUM(H5:H7)</f>
        <v>24500</v>
      </c>
      <c r="I8" s="106">
        <f t="shared" si="0"/>
        <v>8356.2212799999998</v>
      </c>
      <c r="J8" s="106">
        <f t="shared" si="0"/>
        <v>1483.944</v>
      </c>
      <c r="K8" s="562">
        <f t="shared" si="0"/>
        <v>1483.944</v>
      </c>
      <c r="L8" s="745">
        <f t="shared" si="0"/>
        <v>0</v>
      </c>
      <c r="M8" s="563">
        <f t="shared" si="0"/>
        <v>0</v>
      </c>
      <c r="N8" s="564">
        <f t="shared" si="0"/>
        <v>8659.8347199999989</v>
      </c>
      <c r="O8" s="519">
        <v>10143.77872</v>
      </c>
      <c r="P8" s="106">
        <f t="shared" ref="P8:W8" si="1">SUM(P5:P7)</f>
        <v>0</v>
      </c>
      <c r="Q8" s="106">
        <f t="shared" si="1"/>
        <v>10143.77872</v>
      </c>
      <c r="R8" s="555">
        <f t="shared" si="1"/>
        <v>0</v>
      </c>
      <c r="S8" s="519">
        <f t="shared" si="1"/>
        <v>0</v>
      </c>
      <c r="T8" s="819">
        <f t="shared" si="1"/>
        <v>0</v>
      </c>
      <c r="U8" s="519">
        <f t="shared" si="1"/>
        <v>2000</v>
      </c>
      <c r="V8" s="519">
        <f t="shared" si="1"/>
        <v>2000</v>
      </c>
      <c r="W8" s="519">
        <f t="shared" si="1"/>
        <v>2000</v>
      </c>
      <c r="X8" s="144" t="s">
        <v>1096</v>
      </c>
      <c r="Y8" s="107" t="s">
        <v>824</v>
      </c>
      <c r="Z8" s="113" t="s">
        <v>824</v>
      </c>
      <c r="AA8" s="511" t="s">
        <v>824</v>
      </c>
      <c r="AB8" s="113" t="s">
        <v>824</v>
      </c>
    </row>
    <row r="9" spans="1:28" ht="25.5" x14ac:dyDescent="0.25">
      <c r="A9" s="67" t="s">
        <v>23</v>
      </c>
      <c r="B9" s="131" t="s">
        <v>24</v>
      </c>
      <c r="C9" s="4">
        <v>2011</v>
      </c>
      <c r="D9" s="5" t="s">
        <v>1124</v>
      </c>
      <c r="E9" s="314" t="s">
        <v>18</v>
      </c>
      <c r="F9" s="314" t="s">
        <v>18</v>
      </c>
      <c r="G9" s="178" t="s">
        <v>25</v>
      </c>
      <c r="H9" s="123">
        <v>49892.22</v>
      </c>
      <c r="I9" s="1">
        <v>42341.813999999998</v>
      </c>
      <c r="J9" s="1">
        <v>0</v>
      </c>
      <c r="K9" s="547">
        <v>0</v>
      </c>
      <c r="L9" s="201">
        <v>0</v>
      </c>
      <c r="M9" s="548">
        <v>0</v>
      </c>
      <c r="N9" s="1675">
        <v>7550.4059999999999</v>
      </c>
      <c r="O9" s="1678">
        <v>7550.4060000000027</v>
      </c>
      <c r="P9" s="302">
        <v>0</v>
      </c>
      <c r="Q9" s="299">
        <f t="shared" ref="Q9:Q18" si="2">O9+P9</f>
        <v>7550.4060000000027</v>
      </c>
      <c r="R9" s="28">
        <v>0</v>
      </c>
      <c r="S9" s="3">
        <v>0</v>
      </c>
      <c r="T9" s="2">
        <v>0</v>
      </c>
      <c r="U9" s="3">
        <v>0</v>
      </c>
      <c r="V9" s="2">
        <v>0</v>
      </c>
      <c r="W9" s="2">
        <v>0</v>
      </c>
      <c r="X9" s="135" t="s">
        <v>582</v>
      </c>
      <c r="Y9" s="4" t="s">
        <v>26</v>
      </c>
      <c r="Z9" s="309" t="s">
        <v>691</v>
      </c>
      <c r="AA9" s="310" t="s">
        <v>882</v>
      </c>
      <c r="AB9" s="116" t="s">
        <v>882</v>
      </c>
    </row>
    <row r="10" spans="1:28" ht="25.5" x14ac:dyDescent="0.25">
      <c r="A10" s="71" t="s">
        <v>28</v>
      </c>
      <c r="B10" s="94" t="s">
        <v>29</v>
      </c>
      <c r="C10" s="5">
        <v>2011</v>
      </c>
      <c r="D10" s="5" t="s">
        <v>1124</v>
      </c>
      <c r="E10" s="127" t="s">
        <v>18</v>
      </c>
      <c r="F10" s="127" t="s">
        <v>18</v>
      </c>
      <c r="G10" s="182" t="s">
        <v>30</v>
      </c>
      <c r="H10" s="123">
        <v>5620.748799</v>
      </c>
      <c r="I10" s="1">
        <v>5407.9998000000005</v>
      </c>
      <c r="J10" s="1">
        <v>0</v>
      </c>
      <c r="K10" s="551">
        <v>0</v>
      </c>
      <c r="L10" s="203">
        <v>0</v>
      </c>
      <c r="M10" s="364">
        <v>0</v>
      </c>
      <c r="N10" s="215">
        <v>212.748999</v>
      </c>
      <c r="O10" s="1564">
        <v>212.74899899999946</v>
      </c>
      <c r="P10" s="291">
        <v>0</v>
      </c>
      <c r="Q10" s="292">
        <f t="shared" si="2"/>
        <v>212.74899899999946</v>
      </c>
      <c r="R10" s="799">
        <v>0</v>
      </c>
      <c r="S10" s="70">
        <v>0</v>
      </c>
      <c r="T10" s="48">
        <v>0</v>
      </c>
      <c r="U10" s="19">
        <v>0</v>
      </c>
      <c r="V10" s="18">
        <v>0</v>
      </c>
      <c r="W10" s="18">
        <v>0</v>
      </c>
      <c r="X10" s="56" t="s">
        <v>853</v>
      </c>
      <c r="Y10" s="5" t="s">
        <v>26</v>
      </c>
      <c r="Z10" s="310" t="s">
        <v>602</v>
      </c>
      <c r="AA10" s="310" t="s">
        <v>882</v>
      </c>
      <c r="AB10" s="116" t="s">
        <v>882</v>
      </c>
    </row>
    <row r="11" spans="1:28" ht="30" x14ac:dyDescent="0.25">
      <c r="A11" s="71" t="s">
        <v>32</v>
      </c>
      <c r="B11" s="94" t="s">
        <v>33</v>
      </c>
      <c r="C11" s="5">
        <v>2015</v>
      </c>
      <c r="D11" s="5" t="s">
        <v>34</v>
      </c>
      <c r="E11" s="127" t="s">
        <v>18</v>
      </c>
      <c r="F11" s="127" t="s">
        <v>18</v>
      </c>
      <c r="G11" s="182" t="s">
        <v>35</v>
      </c>
      <c r="H11" s="123">
        <f>2276.279+1250</f>
        <v>3526.279</v>
      </c>
      <c r="I11" s="1">
        <v>2247.0389999999998</v>
      </c>
      <c r="J11" s="363">
        <v>51</v>
      </c>
      <c r="K11" s="551">
        <v>0</v>
      </c>
      <c r="L11" s="203">
        <v>51</v>
      </c>
      <c r="M11" s="364">
        <v>0</v>
      </c>
      <c r="N11" s="215">
        <v>1228.2400000000002</v>
      </c>
      <c r="O11" s="1564">
        <v>1279.2400000000002</v>
      </c>
      <c r="P11" s="291">
        <v>0</v>
      </c>
      <c r="Q11" s="292">
        <f t="shared" si="2"/>
        <v>1279.2400000000002</v>
      </c>
      <c r="R11" s="30">
        <v>0</v>
      </c>
      <c r="S11" s="70">
        <v>0</v>
      </c>
      <c r="T11" s="18">
        <v>0</v>
      </c>
      <c r="U11" s="19">
        <v>0</v>
      </c>
      <c r="V11" s="18">
        <v>0</v>
      </c>
      <c r="W11" s="18">
        <v>0</v>
      </c>
      <c r="X11" s="56" t="s">
        <v>582</v>
      </c>
      <c r="Y11" s="5" t="s">
        <v>26</v>
      </c>
      <c r="Z11" s="310" t="s">
        <v>691</v>
      </c>
      <c r="AA11" s="310" t="s">
        <v>882</v>
      </c>
      <c r="AB11" s="116" t="s">
        <v>882</v>
      </c>
    </row>
    <row r="12" spans="1:28" ht="25.5" x14ac:dyDescent="0.25">
      <c r="A12" s="71" t="s">
        <v>36</v>
      </c>
      <c r="B12" s="103" t="s">
        <v>37</v>
      </c>
      <c r="C12" s="89">
        <v>2016</v>
      </c>
      <c r="D12" s="5" t="s">
        <v>1123</v>
      </c>
      <c r="E12" s="160" t="s">
        <v>18</v>
      </c>
      <c r="F12" s="127" t="s">
        <v>18</v>
      </c>
      <c r="G12" s="198" t="s">
        <v>38</v>
      </c>
      <c r="H12" s="12">
        <v>1900</v>
      </c>
      <c r="I12" s="17">
        <v>625.25400000000002</v>
      </c>
      <c r="J12" s="17">
        <v>0</v>
      </c>
      <c r="K12" s="551">
        <v>0</v>
      </c>
      <c r="L12" s="203">
        <v>0</v>
      </c>
      <c r="M12" s="364">
        <v>0</v>
      </c>
      <c r="N12" s="215">
        <v>1274.7460000000001</v>
      </c>
      <c r="O12" s="1564">
        <v>1274.7460000000001</v>
      </c>
      <c r="P12" s="291">
        <v>0</v>
      </c>
      <c r="Q12" s="292">
        <f t="shared" si="2"/>
        <v>1274.7460000000001</v>
      </c>
      <c r="R12" s="799">
        <v>0</v>
      </c>
      <c r="S12" s="70">
        <v>0</v>
      </c>
      <c r="T12" s="48">
        <v>0</v>
      </c>
      <c r="U12" s="70">
        <v>0</v>
      </c>
      <c r="V12" s="48">
        <v>0</v>
      </c>
      <c r="W12" s="48">
        <v>0</v>
      </c>
      <c r="X12" s="56" t="s">
        <v>582</v>
      </c>
      <c r="Y12" s="5" t="s">
        <v>26</v>
      </c>
      <c r="Z12" s="310" t="s">
        <v>31</v>
      </c>
      <c r="AA12" s="310" t="s">
        <v>882</v>
      </c>
      <c r="AB12" s="116" t="s">
        <v>882</v>
      </c>
    </row>
    <row r="13" spans="1:28" ht="26.25" thickBot="1" x14ac:dyDescent="0.3">
      <c r="A13" s="80" t="s">
        <v>39</v>
      </c>
      <c r="B13" s="103" t="s">
        <v>40</v>
      </c>
      <c r="C13" s="89">
        <v>2015</v>
      </c>
      <c r="D13" s="148" t="s">
        <v>34</v>
      </c>
      <c r="E13" s="160" t="s">
        <v>18</v>
      </c>
      <c r="F13" s="160" t="s">
        <v>18</v>
      </c>
      <c r="G13" s="198" t="s">
        <v>41</v>
      </c>
      <c r="H13" s="124">
        <v>4164.8613999999998</v>
      </c>
      <c r="I13" s="6">
        <v>664.86500000000001</v>
      </c>
      <c r="J13" s="6">
        <v>0</v>
      </c>
      <c r="K13" s="556">
        <v>0</v>
      </c>
      <c r="L13" s="744">
        <v>0</v>
      </c>
      <c r="M13" s="557">
        <v>0</v>
      </c>
      <c r="N13" s="1676">
        <v>3499.9964</v>
      </c>
      <c r="O13" s="1679">
        <v>3499.9964</v>
      </c>
      <c r="P13" s="301">
        <v>0</v>
      </c>
      <c r="Q13" s="295">
        <f t="shared" si="2"/>
        <v>3499.9964</v>
      </c>
      <c r="R13" s="800">
        <v>0</v>
      </c>
      <c r="S13" s="217">
        <v>0</v>
      </c>
      <c r="T13" s="228">
        <v>0</v>
      </c>
      <c r="U13" s="217">
        <v>0</v>
      </c>
      <c r="V13" s="228">
        <v>0</v>
      </c>
      <c r="W13" s="228">
        <v>0</v>
      </c>
      <c r="X13" s="133" t="s">
        <v>582</v>
      </c>
      <c r="Y13" s="89" t="s">
        <v>26</v>
      </c>
      <c r="Z13" s="315" t="s">
        <v>31</v>
      </c>
      <c r="AA13" s="311" t="s">
        <v>882</v>
      </c>
      <c r="AB13" s="152" t="s">
        <v>882</v>
      </c>
    </row>
    <row r="14" spans="1:28" ht="25.5" x14ac:dyDescent="0.25">
      <c r="A14" s="125" t="s">
        <v>42</v>
      </c>
      <c r="B14" s="255" t="s">
        <v>843</v>
      </c>
      <c r="C14" s="277">
        <v>2019</v>
      </c>
      <c r="D14" s="5" t="s">
        <v>854</v>
      </c>
      <c r="E14" s="58" t="s">
        <v>18</v>
      </c>
      <c r="F14" s="128" t="s">
        <v>18</v>
      </c>
      <c r="G14" s="180" t="s">
        <v>43</v>
      </c>
      <c r="H14" s="200">
        <v>250</v>
      </c>
      <c r="I14" s="53">
        <v>0</v>
      </c>
      <c r="J14" s="53">
        <v>0</v>
      </c>
      <c r="K14" s="567">
        <v>0</v>
      </c>
      <c r="L14" s="201">
        <v>0</v>
      </c>
      <c r="M14" s="548">
        <v>0</v>
      </c>
      <c r="N14" s="1675">
        <v>250</v>
      </c>
      <c r="O14" s="1678">
        <v>250</v>
      </c>
      <c r="P14" s="302">
        <v>0</v>
      </c>
      <c r="Q14" s="290">
        <f t="shared" si="2"/>
        <v>250</v>
      </c>
      <c r="R14" s="110">
        <v>0</v>
      </c>
      <c r="S14" s="15">
        <v>0</v>
      </c>
      <c r="T14" s="202">
        <v>0</v>
      </c>
      <c r="U14" s="202">
        <v>0</v>
      </c>
      <c r="V14" s="202">
        <v>0</v>
      </c>
      <c r="W14" s="202">
        <v>0</v>
      </c>
      <c r="X14" s="146" t="s">
        <v>582</v>
      </c>
      <c r="Y14" s="58" t="s">
        <v>26</v>
      </c>
      <c r="Z14" s="313" t="s">
        <v>691</v>
      </c>
      <c r="AA14" s="313" t="s">
        <v>882</v>
      </c>
      <c r="AB14" s="118" t="s">
        <v>882</v>
      </c>
    </row>
    <row r="15" spans="1:28" ht="25.5" x14ac:dyDescent="0.25">
      <c r="A15" s="71" t="s">
        <v>44</v>
      </c>
      <c r="B15" s="103" t="s">
        <v>1320</v>
      </c>
      <c r="C15" s="81">
        <v>2019</v>
      </c>
      <c r="D15" s="5" t="s">
        <v>854</v>
      </c>
      <c r="E15" s="5" t="s">
        <v>18</v>
      </c>
      <c r="F15" s="127" t="s">
        <v>18</v>
      </c>
      <c r="G15" s="182" t="s">
        <v>45</v>
      </c>
      <c r="H15" s="12">
        <v>1200</v>
      </c>
      <c r="I15" s="1">
        <v>0</v>
      </c>
      <c r="J15" s="363">
        <v>48.4</v>
      </c>
      <c r="K15" s="568">
        <v>0</v>
      </c>
      <c r="L15" s="203">
        <v>48.4</v>
      </c>
      <c r="M15" s="364">
        <v>0</v>
      </c>
      <c r="N15" s="215">
        <v>1151.5999999999999</v>
      </c>
      <c r="O15" s="1564">
        <v>1200</v>
      </c>
      <c r="P15" s="291">
        <v>0</v>
      </c>
      <c r="Q15" s="292">
        <f t="shared" si="2"/>
        <v>1200</v>
      </c>
      <c r="R15" s="30">
        <v>0</v>
      </c>
      <c r="S15" s="19">
        <v>0</v>
      </c>
      <c r="T15" s="48">
        <v>0</v>
      </c>
      <c r="U15" s="48">
        <v>0</v>
      </c>
      <c r="V15" s="48">
        <v>0</v>
      </c>
      <c r="W15" s="48">
        <v>0</v>
      </c>
      <c r="X15" s="56" t="s">
        <v>582</v>
      </c>
      <c r="Y15" s="5" t="s">
        <v>26</v>
      </c>
      <c r="Z15" s="310" t="s">
        <v>691</v>
      </c>
      <c r="AA15" s="310" t="s">
        <v>882</v>
      </c>
      <c r="AB15" s="116" t="s">
        <v>882</v>
      </c>
    </row>
    <row r="16" spans="1:28" ht="30" customHeight="1" x14ac:dyDescent="0.25">
      <c r="A16" s="67" t="s">
        <v>46</v>
      </c>
      <c r="B16" s="103" t="s">
        <v>843</v>
      </c>
      <c r="C16" s="81">
        <v>2019</v>
      </c>
      <c r="D16" s="5" t="s">
        <v>854</v>
      </c>
      <c r="E16" s="5" t="s">
        <v>18</v>
      </c>
      <c r="F16" s="127" t="s">
        <v>18</v>
      </c>
      <c r="G16" s="182" t="s">
        <v>47</v>
      </c>
      <c r="H16" s="12">
        <v>100</v>
      </c>
      <c r="I16" s="1">
        <v>0</v>
      </c>
      <c r="J16" s="1">
        <v>0</v>
      </c>
      <c r="K16" s="568">
        <v>0</v>
      </c>
      <c r="L16" s="203">
        <v>0</v>
      </c>
      <c r="M16" s="364">
        <v>0</v>
      </c>
      <c r="N16" s="215">
        <v>100</v>
      </c>
      <c r="O16" s="1564">
        <v>100</v>
      </c>
      <c r="P16" s="291">
        <v>0</v>
      </c>
      <c r="Q16" s="292">
        <f t="shared" si="2"/>
        <v>100</v>
      </c>
      <c r="R16" s="30">
        <v>0</v>
      </c>
      <c r="S16" s="19">
        <v>0</v>
      </c>
      <c r="T16" s="48">
        <v>0</v>
      </c>
      <c r="U16" s="48">
        <v>0</v>
      </c>
      <c r="V16" s="48">
        <v>0</v>
      </c>
      <c r="W16" s="48">
        <v>0</v>
      </c>
      <c r="X16" s="56" t="s">
        <v>582</v>
      </c>
      <c r="Y16" s="5" t="s">
        <v>26</v>
      </c>
      <c r="Z16" s="310" t="s">
        <v>31</v>
      </c>
      <c r="AA16" s="310" t="s">
        <v>882</v>
      </c>
      <c r="AB16" s="116" t="s">
        <v>882</v>
      </c>
    </row>
    <row r="17" spans="1:28" ht="26.25" thickBot="1" x14ac:dyDescent="0.3">
      <c r="A17" s="147" t="s">
        <v>48</v>
      </c>
      <c r="B17" s="150" t="s">
        <v>843</v>
      </c>
      <c r="C17" s="278">
        <v>2019</v>
      </c>
      <c r="D17" s="148" t="s">
        <v>854</v>
      </c>
      <c r="E17" s="660" t="s">
        <v>18</v>
      </c>
      <c r="F17" s="206" t="s">
        <v>18</v>
      </c>
      <c r="G17" s="207" t="s">
        <v>49</v>
      </c>
      <c r="H17" s="149">
        <v>500</v>
      </c>
      <c r="I17" s="49">
        <v>0</v>
      </c>
      <c r="J17" s="49">
        <v>0</v>
      </c>
      <c r="K17" s="637">
        <v>0</v>
      </c>
      <c r="L17" s="210">
        <v>0</v>
      </c>
      <c r="M17" s="378">
        <v>500</v>
      </c>
      <c r="N17" s="840">
        <v>0</v>
      </c>
      <c r="O17" s="1573">
        <v>500</v>
      </c>
      <c r="P17" s="301">
        <v>0</v>
      </c>
      <c r="Q17" s="298">
        <f t="shared" si="2"/>
        <v>500</v>
      </c>
      <c r="R17" s="109">
        <v>0</v>
      </c>
      <c r="S17" s="52">
        <v>0</v>
      </c>
      <c r="T17" s="211">
        <v>0</v>
      </c>
      <c r="U17" s="211">
        <v>0</v>
      </c>
      <c r="V17" s="211">
        <v>0</v>
      </c>
      <c r="W17" s="211">
        <v>0</v>
      </c>
      <c r="X17" s="145" t="s">
        <v>582</v>
      </c>
      <c r="Y17" s="148" t="s">
        <v>20</v>
      </c>
      <c r="Z17" s="311" t="s">
        <v>691</v>
      </c>
      <c r="AA17" s="311" t="s">
        <v>882</v>
      </c>
      <c r="AB17" s="152" t="s">
        <v>882</v>
      </c>
    </row>
    <row r="18" spans="1:28" ht="32.25" customHeight="1" x14ac:dyDescent="0.25">
      <c r="A18" s="125" t="s">
        <v>1034</v>
      </c>
      <c r="B18" s="834" t="s">
        <v>843</v>
      </c>
      <c r="C18" s="277">
        <v>2019</v>
      </c>
      <c r="D18" s="58" t="s">
        <v>1282</v>
      </c>
      <c r="E18" s="835" t="s">
        <v>18</v>
      </c>
      <c r="F18" s="128" t="s">
        <v>18</v>
      </c>
      <c r="G18" s="180" t="s">
        <v>1035</v>
      </c>
      <c r="H18" s="200">
        <v>700</v>
      </c>
      <c r="I18" s="53">
        <v>0</v>
      </c>
      <c r="J18" s="53">
        <v>0</v>
      </c>
      <c r="K18" s="567">
        <v>0</v>
      </c>
      <c r="L18" s="201">
        <v>0</v>
      </c>
      <c r="M18" s="548">
        <v>0</v>
      </c>
      <c r="N18" s="1675">
        <v>700</v>
      </c>
      <c r="O18" s="1678">
        <v>700</v>
      </c>
      <c r="P18" s="289">
        <v>0</v>
      </c>
      <c r="Q18" s="290">
        <f t="shared" si="2"/>
        <v>700</v>
      </c>
      <c r="R18" s="110">
        <v>0</v>
      </c>
      <c r="S18" s="15">
        <v>0</v>
      </c>
      <c r="T18" s="202">
        <v>0</v>
      </c>
      <c r="U18" s="202">
        <v>0</v>
      </c>
      <c r="V18" s="202">
        <v>0</v>
      </c>
      <c r="W18" s="202">
        <v>0</v>
      </c>
      <c r="X18" s="146" t="s">
        <v>824</v>
      </c>
      <c r="Y18" s="58" t="s">
        <v>26</v>
      </c>
      <c r="Z18" s="119" t="s">
        <v>691</v>
      </c>
      <c r="AA18" s="119" t="s">
        <v>882</v>
      </c>
      <c r="AB18" s="119" t="s">
        <v>882</v>
      </c>
    </row>
    <row r="19" spans="1:28" ht="15.75" thickBot="1" x14ac:dyDescent="0.3">
      <c r="A19" s="204"/>
      <c r="B19" s="1684"/>
      <c r="C19" s="265"/>
      <c r="D19" s="276"/>
      <c r="E19" s="205"/>
      <c r="F19" s="98"/>
      <c r="G19" s="275"/>
      <c r="H19" s="252"/>
      <c r="I19" s="208"/>
      <c r="J19" s="6"/>
      <c r="K19" s="666"/>
      <c r="L19" s="746"/>
      <c r="M19" s="667"/>
      <c r="N19" s="1677"/>
      <c r="O19" s="1680"/>
      <c r="P19" s="296"/>
      <c r="Q19" s="297"/>
      <c r="R19" s="254"/>
      <c r="S19" s="9"/>
      <c r="T19" s="274"/>
      <c r="U19" s="274"/>
      <c r="V19" s="274"/>
      <c r="W19" s="274"/>
      <c r="X19" s="224"/>
      <c r="Y19" s="59"/>
      <c r="Z19" s="258"/>
      <c r="AA19" s="258"/>
      <c r="AB19" s="747"/>
    </row>
    <row r="20" spans="1:28" ht="35.25" customHeight="1" thickBot="1" x14ac:dyDescent="0.3">
      <c r="A20" s="471" t="s">
        <v>824</v>
      </c>
      <c r="B20" s="852" t="s">
        <v>824</v>
      </c>
      <c r="C20" s="241" t="s">
        <v>824</v>
      </c>
      <c r="D20" s="126" t="s">
        <v>824</v>
      </c>
      <c r="E20" s="171" t="s">
        <v>824</v>
      </c>
      <c r="F20" s="172" t="s">
        <v>824</v>
      </c>
      <c r="G20" s="181" t="s">
        <v>975</v>
      </c>
      <c r="H20" s="106">
        <f t="shared" ref="H20:N20" si="3">SUM(H9:H19)</f>
        <v>67854.109198999999</v>
      </c>
      <c r="I20" s="106">
        <f t="shared" si="3"/>
        <v>51286.971799999992</v>
      </c>
      <c r="J20" s="106">
        <f t="shared" si="3"/>
        <v>99.4</v>
      </c>
      <c r="K20" s="562">
        <f t="shared" si="3"/>
        <v>0</v>
      </c>
      <c r="L20" s="745">
        <f t="shared" si="3"/>
        <v>99.4</v>
      </c>
      <c r="M20" s="563">
        <f t="shared" si="3"/>
        <v>500</v>
      </c>
      <c r="N20" s="564">
        <f t="shared" si="3"/>
        <v>15967.737399</v>
      </c>
      <c r="O20" s="519">
        <v>16567.137399000003</v>
      </c>
      <c r="P20" s="106">
        <f t="shared" ref="P20:W20" si="4">SUM(P9:P19)</f>
        <v>0</v>
      </c>
      <c r="Q20" s="106">
        <f t="shared" si="4"/>
        <v>16567.137399000003</v>
      </c>
      <c r="R20" s="555">
        <f t="shared" si="4"/>
        <v>0</v>
      </c>
      <c r="S20" s="519">
        <f t="shared" si="4"/>
        <v>0</v>
      </c>
      <c r="T20" s="819">
        <f t="shared" si="4"/>
        <v>0</v>
      </c>
      <c r="U20" s="519">
        <f t="shared" si="4"/>
        <v>0</v>
      </c>
      <c r="V20" s="519">
        <f t="shared" si="4"/>
        <v>0</v>
      </c>
      <c r="W20" s="519">
        <f t="shared" si="4"/>
        <v>0</v>
      </c>
      <c r="X20" s="144" t="s">
        <v>1095</v>
      </c>
      <c r="Y20" s="107" t="s">
        <v>824</v>
      </c>
      <c r="Z20" s="144" t="s">
        <v>824</v>
      </c>
      <c r="AA20" s="511" t="s">
        <v>824</v>
      </c>
      <c r="AB20" s="107" t="s">
        <v>824</v>
      </c>
    </row>
    <row r="21" spans="1:28" ht="30" x14ac:dyDescent="0.25">
      <c r="A21" s="316" t="s">
        <v>855</v>
      </c>
      <c r="B21" s="317" t="s">
        <v>50</v>
      </c>
      <c r="C21" s="318">
        <v>2011</v>
      </c>
      <c r="D21" s="327" t="s">
        <v>1122</v>
      </c>
      <c r="E21" s="603" t="s">
        <v>18</v>
      </c>
      <c r="F21" s="604" t="s">
        <v>18</v>
      </c>
      <c r="G21" s="319" t="s">
        <v>51</v>
      </c>
      <c r="H21" s="320">
        <v>16659.59</v>
      </c>
      <c r="I21" s="320">
        <v>13036.527400000001</v>
      </c>
      <c r="J21" s="253">
        <v>453.75</v>
      </c>
      <c r="K21" s="571">
        <v>0</v>
      </c>
      <c r="L21" s="748">
        <v>453.75</v>
      </c>
      <c r="M21" s="548">
        <v>119.79</v>
      </c>
      <c r="N21" s="227">
        <v>1100</v>
      </c>
      <c r="O21" s="60">
        <v>2000.0626</v>
      </c>
      <c r="P21" s="291">
        <v>-326.52260000000001</v>
      </c>
      <c r="Q21" s="299">
        <f t="shared" ref="Q21:Q35" si="5">O21+P21</f>
        <v>1673.54</v>
      </c>
      <c r="R21" s="801">
        <v>0</v>
      </c>
      <c r="S21" s="321">
        <v>0</v>
      </c>
      <c r="T21" s="322">
        <v>0</v>
      </c>
      <c r="U21" s="321">
        <v>1949.5226</v>
      </c>
      <c r="V21" s="322">
        <v>0</v>
      </c>
      <c r="W21" s="322">
        <v>0</v>
      </c>
      <c r="X21" s="905" t="s">
        <v>881</v>
      </c>
      <c r="Y21" s="324" t="s">
        <v>52</v>
      </c>
      <c r="Z21" s="360" t="s">
        <v>331</v>
      </c>
      <c r="AA21" s="313" t="s">
        <v>883</v>
      </c>
      <c r="AB21" s="494" t="s">
        <v>883</v>
      </c>
    </row>
    <row r="22" spans="1:28" s="1492" customFormat="1" ht="25.5" x14ac:dyDescent="0.25">
      <c r="A22" s="883" t="s">
        <v>856</v>
      </c>
      <c r="B22" s="884" t="s">
        <v>53</v>
      </c>
      <c r="C22" s="885">
        <v>2011</v>
      </c>
      <c r="D22" s="885" t="s">
        <v>1122</v>
      </c>
      <c r="E22" s="886" t="s">
        <v>18</v>
      </c>
      <c r="F22" s="887" t="s">
        <v>18</v>
      </c>
      <c r="G22" s="888" t="s">
        <v>54</v>
      </c>
      <c r="H22" s="889">
        <f>3836.825-3.18038</f>
        <v>3833.64462</v>
      </c>
      <c r="I22" s="889">
        <f>3455.93102</f>
        <v>3455.93102</v>
      </c>
      <c r="J22" s="1443">
        <v>377.71359999999999</v>
      </c>
      <c r="K22" s="890">
        <v>0</v>
      </c>
      <c r="L22" s="891">
        <v>377.71359999999999</v>
      </c>
      <c r="M22" s="892">
        <v>0</v>
      </c>
      <c r="N22" s="893">
        <v>0</v>
      </c>
      <c r="O22" s="587">
        <v>380.89398</v>
      </c>
      <c r="P22" s="710">
        <v>-3.18038</v>
      </c>
      <c r="Q22" s="894">
        <f t="shared" si="5"/>
        <v>377.71359999999999</v>
      </c>
      <c r="R22" s="895">
        <v>0</v>
      </c>
      <c r="S22" s="896">
        <v>0</v>
      </c>
      <c r="T22" s="897">
        <v>0</v>
      </c>
      <c r="U22" s="896">
        <v>0</v>
      </c>
      <c r="V22" s="897">
        <v>0</v>
      </c>
      <c r="W22" s="897">
        <v>0</v>
      </c>
      <c r="X22" s="898" t="s">
        <v>884</v>
      </c>
      <c r="Y22" s="899" t="s">
        <v>924</v>
      </c>
      <c r="Z22" s="900" t="s">
        <v>343</v>
      </c>
      <c r="AA22" s="901" t="s">
        <v>883</v>
      </c>
      <c r="AB22" s="902" t="s">
        <v>883</v>
      </c>
    </row>
    <row r="23" spans="1:28" ht="25.5" x14ac:dyDescent="0.25">
      <c r="A23" s="325" t="s">
        <v>857</v>
      </c>
      <c r="B23" s="326" t="s">
        <v>55</v>
      </c>
      <c r="C23" s="327">
        <v>2013</v>
      </c>
      <c r="D23" s="327" t="s">
        <v>1121</v>
      </c>
      <c r="E23" s="605" t="s">
        <v>18</v>
      </c>
      <c r="F23" s="606" t="s">
        <v>18</v>
      </c>
      <c r="G23" s="328" t="s">
        <v>56</v>
      </c>
      <c r="H23" s="329">
        <v>1182.0250000000001</v>
      </c>
      <c r="I23" s="329">
        <v>663.02</v>
      </c>
      <c r="J23" s="782">
        <v>0</v>
      </c>
      <c r="K23" s="574">
        <v>0</v>
      </c>
      <c r="L23" s="749">
        <v>0</v>
      </c>
      <c r="M23" s="570">
        <v>0</v>
      </c>
      <c r="N23" s="575">
        <v>0</v>
      </c>
      <c r="O23" s="60">
        <v>0</v>
      </c>
      <c r="P23" s="291">
        <v>0</v>
      </c>
      <c r="Q23" s="292">
        <f t="shared" si="5"/>
        <v>0</v>
      </c>
      <c r="R23" s="802">
        <v>0</v>
      </c>
      <c r="S23" s="330">
        <v>0</v>
      </c>
      <c r="T23" s="331">
        <v>0</v>
      </c>
      <c r="U23" s="19">
        <v>519.005</v>
      </c>
      <c r="V23" s="18">
        <v>0</v>
      </c>
      <c r="W23" s="18">
        <v>0</v>
      </c>
      <c r="X23" s="56" t="s">
        <v>824</v>
      </c>
      <c r="Y23" s="333" t="s">
        <v>26</v>
      </c>
      <c r="Z23" s="409" t="s">
        <v>331</v>
      </c>
      <c r="AA23" s="310" t="s">
        <v>883</v>
      </c>
      <c r="AB23" s="229" t="s">
        <v>883</v>
      </c>
    </row>
    <row r="24" spans="1:28" ht="48" customHeight="1" x14ac:dyDescent="0.25">
      <c r="A24" s="316" t="s">
        <v>858</v>
      </c>
      <c r="B24" s="326" t="s">
        <v>57</v>
      </c>
      <c r="C24" s="327">
        <v>2018</v>
      </c>
      <c r="D24" s="327" t="s">
        <v>859</v>
      </c>
      <c r="E24" s="605" t="s">
        <v>18</v>
      </c>
      <c r="F24" s="607" t="s">
        <v>18</v>
      </c>
      <c r="G24" s="334" t="s">
        <v>58</v>
      </c>
      <c r="H24" s="329">
        <v>23232</v>
      </c>
      <c r="I24" s="329">
        <v>0</v>
      </c>
      <c r="J24" s="13">
        <v>15371.5375</v>
      </c>
      <c r="K24" s="574">
        <v>0</v>
      </c>
      <c r="L24" s="749">
        <v>15371.5375</v>
      </c>
      <c r="M24" s="570">
        <v>0</v>
      </c>
      <c r="N24" s="575">
        <f>1402.73447+225.72803</f>
        <v>1628.4625000000001</v>
      </c>
      <c r="O24" s="60">
        <v>19116</v>
      </c>
      <c r="P24" s="291">
        <v>-2116</v>
      </c>
      <c r="Q24" s="292">
        <f t="shared" si="5"/>
        <v>17000</v>
      </c>
      <c r="R24" s="802">
        <v>0</v>
      </c>
      <c r="S24" s="330">
        <v>0</v>
      </c>
      <c r="T24" s="331">
        <v>0</v>
      </c>
      <c r="U24" s="330">
        <v>2116</v>
      </c>
      <c r="V24" s="331">
        <v>4116</v>
      </c>
      <c r="W24" s="331">
        <v>0</v>
      </c>
      <c r="X24" s="56" t="s">
        <v>1252</v>
      </c>
      <c r="Y24" s="333" t="s">
        <v>52</v>
      </c>
      <c r="Z24" s="361" t="s">
        <v>331</v>
      </c>
      <c r="AA24" s="310" t="s">
        <v>883</v>
      </c>
      <c r="AB24" s="229" t="s">
        <v>883</v>
      </c>
    </row>
    <row r="25" spans="1:28" ht="38.25" x14ac:dyDescent="0.25">
      <c r="A25" s="335" t="s">
        <v>860</v>
      </c>
      <c r="B25" s="326" t="s">
        <v>59</v>
      </c>
      <c r="C25" s="327">
        <v>2018</v>
      </c>
      <c r="D25" s="327" t="s">
        <v>859</v>
      </c>
      <c r="E25" s="605" t="s">
        <v>18</v>
      </c>
      <c r="F25" s="607" t="s">
        <v>18</v>
      </c>
      <c r="G25" s="334" t="s">
        <v>60</v>
      </c>
      <c r="H25" s="329">
        <v>25400</v>
      </c>
      <c r="I25" s="329">
        <v>0</v>
      </c>
      <c r="J25" s="782">
        <v>0</v>
      </c>
      <c r="K25" s="574">
        <v>0</v>
      </c>
      <c r="L25" s="749">
        <v>0</v>
      </c>
      <c r="M25" s="570">
        <v>0</v>
      </c>
      <c r="N25" s="575">
        <v>16638</v>
      </c>
      <c r="O25" s="60">
        <v>16638</v>
      </c>
      <c r="P25" s="291">
        <v>0</v>
      </c>
      <c r="Q25" s="292">
        <f t="shared" si="5"/>
        <v>16638</v>
      </c>
      <c r="R25" s="802">
        <v>0</v>
      </c>
      <c r="S25" s="330">
        <v>0</v>
      </c>
      <c r="T25" s="331">
        <v>0</v>
      </c>
      <c r="U25" s="330">
        <v>8762</v>
      </c>
      <c r="V25" s="331">
        <v>0</v>
      </c>
      <c r="W25" s="331">
        <v>0</v>
      </c>
      <c r="X25" s="332" t="s">
        <v>1253</v>
      </c>
      <c r="Y25" s="333" t="s">
        <v>20</v>
      </c>
      <c r="Z25" s="409" t="s">
        <v>604</v>
      </c>
      <c r="AA25" s="409" t="s">
        <v>882</v>
      </c>
      <c r="AB25" s="229" t="s">
        <v>882</v>
      </c>
    </row>
    <row r="26" spans="1:28" ht="25.5" x14ac:dyDescent="0.25">
      <c r="A26" s="325" t="s">
        <v>861</v>
      </c>
      <c r="B26" s="326" t="s">
        <v>843</v>
      </c>
      <c r="C26" s="327">
        <v>2018</v>
      </c>
      <c r="D26" s="327" t="s">
        <v>859</v>
      </c>
      <c r="E26" s="605" t="s">
        <v>18</v>
      </c>
      <c r="F26" s="607" t="s">
        <v>18</v>
      </c>
      <c r="G26" s="334" t="s">
        <v>61</v>
      </c>
      <c r="H26" s="329">
        <v>700</v>
      </c>
      <c r="I26" s="329">
        <v>0</v>
      </c>
      <c r="J26" s="782">
        <v>0</v>
      </c>
      <c r="K26" s="574">
        <v>0</v>
      </c>
      <c r="L26" s="749">
        <v>0</v>
      </c>
      <c r="M26" s="570">
        <v>0</v>
      </c>
      <c r="N26" s="575">
        <v>0</v>
      </c>
      <c r="O26" s="60">
        <v>0</v>
      </c>
      <c r="P26" s="291">
        <v>0</v>
      </c>
      <c r="Q26" s="292">
        <f t="shared" si="5"/>
        <v>0</v>
      </c>
      <c r="R26" s="802">
        <v>0</v>
      </c>
      <c r="S26" s="330">
        <v>0</v>
      </c>
      <c r="T26" s="331">
        <v>0</v>
      </c>
      <c r="U26" s="330">
        <v>700</v>
      </c>
      <c r="V26" s="331">
        <v>0</v>
      </c>
      <c r="W26" s="331">
        <v>0</v>
      </c>
      <c r="X26" s="332" t="s">
        <v>62</v>
      </c>
      <c r="Y26" s="333" t="s">
        <v>26</v>
      </c>
      <c r="Z26" s="361" t="s">
        <v>326</v>
      </c>
      <c r="AA26" s="409" t="s">
        <v>882</v>
      </c>
      <c r="AB26" s="229" t="s">
        <v>882</v>
      </c>
    </row>
    <row r="27" spans="1:28" ht="25.5" x14ac:dyDescent="0.25">
      <c r="A27" s="316" t="s">
        <v>862</v>
      </c>
      <c r="B27" s="336" t="s">
        <v>826</v>
      </c>
      <c r="C27" s="337">
        <v>2018</v>
      </c>
      <c r="D27" s="327" t="s">
        <v>859</v>
      </c>
      <c r="E27" s="608" t="s">
        <v>18</v>
      </c>
      <c r="F27" s="608" t="s">
        <v>18</v>
      </c>
      <c r="G27" s="334" t="s">
        <v>63</v>
      </c>
      <c r="H27" s="338">
        <v>2000</v>
      </c>
      <c r="I27" s="338">
        <v>0</v>
      </c>
      <c r="J27" s="785">
        <v>59.021000000000001</v>
      </c>
      <c r="K27" s="574">
        <v>59.021000000000001</v>
      </c>
      <c r="L27" s="749">
        <v>0</v>
      </c>
      <c r="M27" s="570">
        <f>300-0.021</f>
        <v>299.97899999999998</v>
      </c>
      <c r="N27" s="575">
        <v>641</v>
      </c>
      <c r="O27" s="60">
        <v>1000</v>
      </c>
      <c r="P27" s="291">
        <v>0</v>
      </c>
      <c r="Q27" s="295">
        <f t="shared" si="5"/>
        <v>1000</v>
      </c>
      <c r="R27" s="803">
        <v>0</v>
      </c>
      <c r="S27" s="330">
        <v>0</v>
      </c>
      <c r="T27" s="341">
        <v>0</v>
      </c>
      <c r="U27" s="340">
        <v>1000</v>
      </c>
      <c r="V27" s="341">
        <v>0</v>
      </c>
      <c r="W27" s="341">
        <v>0</v>
      </c>
      <c r="X27" s="342" t="s">
        <v>64</v>
      </c>
      <c r="Y27" s="333" t="s">
        <v>52</v>
      </c>
      <c r="Z27" s="361" t="s">
        <v>331</v>
      </c>
      <c r="AA27" s="409" t="s">
        <v>839</v>
      </c>
      <c r="AB27" s="229" t="s">
        <v>851</v>
      </c>
    </row>
    <row r="28" spans="1:28" ht="32.25" customHeight="1" x14ac:dyDescent="0.25">
      <c r="A28" s="71" t="s">
        <v>863</v>
      </c>
      <c r="B28" s="839" t="s">
        <v>864</v>
      </c>
      <c r="C28" s="89">
        <v>2018</v>
      </c>
      <c r="D28" s="5" t="s">
        <v>859</v>
      </c>
      <c r="E28" s="87" t="s">
        <v>18</v>
      </c>
      <c r="F28" s="72" t="s">
        <v>18</v>
      </c>
      <c r="G28" s="182" t="s">
        <v>65</v>
      </c>
      <c r="H28" s="25">
        <v>3000</v>
      </c>
      <c r="I28" s="25">
        <v>0</v>
      </c>
      <c r="J28" s="785">
        <v>0</v>
      </c>
      <c r="K28" s="551">
        <v>0</v>
      </c>
      <c r="L28" s="203">
        <v>0</v>
      </c>
      <c r="M28" s="364">
        <v>0</v>
      </c>
      <c r="N28" s="554">
        <v>1000</v>
      </c>
      <c r="O28" s="60">
        <v>2000</v>
      </c>
      <c r="P28" s="291">
        <v>-1000</v>
      </c>
      <c r="Q28" s="295">
        <f t="shared" si="5"/>
        <v>1000</v>
      </c>
      <c r="R28" s="32">
        <v>0</v>
      </c>
      <c r="S28" s="330">
        <v>0</v>
      </c>
      <c r="T28" s="26">
        <v>0</v>
      </c>
      <c r="U28" s="27">
        <v>2000</v>
      </c>
      <c r="V28" s="26">
        <v>0</v>
      </c>
      <c r="W28" s="26">
        <v>0</v>
      </c>
      <c r="X28" s="133" t="s">
        <v>1254</v>
      </c>
      <c r="Y28" s="156" t="s">
        <v>26</v>
      </c>
      <c r="Z28" s="409" t="s">
        <v>604</v>
      </c>
      <c r="AA28" s="409" t="s">
        <v>882</v>
      </c>
      <c r="AB28" s="229" t="s">
        <v>882</v>
      </c>
    </row>
    <row r="29" spans="1:28" ht="26.25" thickBot="1" x14ac:dyDescent="0.3">
      <c r="A29" s="335" t="s">
        <v>865</v>
      </c>
      <c r="B29" s="336" t="s">
        <v>843</v>
      </c>
      <c r="C29" s="337">
        <v>2018</v>
      </c>
      <c r="D29" s="344" t="s">
        <v>859</v>
      </c>
      <c r="E29" s="608" t="s">
        <v>18</v>
      </c>
      <c r="F29" s="608" t="s">
        <v>18</v>
      </c>
      <c r="G29" s="609" t="s">
        <v>66</v>
      </c>
      <c r="H29" s="338">
        <v>2000</v>
      </c>
      <c r="I29" s="338">
        <v>0</v>
      </c>
      <c r="J29" s="783">
        <v>0</v>
      </c>
      <c r="K29" s="577">
        <v>0</v>
      </c>
      <c r="L29" s="750">
        <v>0</v>
      </c>
      <c r="M29" s="578">
        <v>0</v>
      </c>
      <c r="N29" s="579">
        <v>0</v>
      </c>
      <c r="O29" s="268">
        <v>0</v>
      </c>
      <c r="P29" s="301">
        <v>0</v>
      </c>
      <c r="Q29" s="295">
        <f t="shared" si="5"/>
        <v>0</v>
      </c>
      <c r="R29" s="803">
        <v>0</v>
      </c>
      <c r="S29" s="339">
        <v>0</v>
      </c>
      <c r="T29" s="343">
        <v>0</v>
      </c>
      <c r="U29" s="339">
        <v>2000</v>
      </c>
      <c r="V29" s="343">
        <v>0</v>
      </c>
      <c r="W29" s="343">
        <v>0</v>
      </c>
      <c r="X29" s="342" t="s">
        <v>824</v>
      </c>
      <c r="Y29" s="610" t="s">
        <v>26</v>
      </c>
      <c r="Z29" s="492" t="s">
        <v>326</v>
      </c>
      <c r="AA29" s="514" t="s">
        <v>882</v>
      </c>
      <c r="AB29" s="492" t="s">
        <v>882</v>
      </c>
    </row>
    <row r="30" spans="1:28" ht="55.5" customHeight="1" x14ac:dyDescent="0.25">
      <c r="A30" s="345" t="s">
        <v>866</v>
      </c>
      <c r="B30" s="346" t="s">
        <v>867</v>
      </c>
      <c r="C30" s="347">
        <v>2019</v>
      </c>
      <c r="D30" s="327" t="s">
        <v>854</v>
      </c>
      <c r="E30" s="611" t="s">
        <v>18</v>
      </c>
      <c r="F30" s="611" t="s">
        <v>18</v>
      </c>
      <c r="G30" s="348" t="s">
        <v>67</v>
      </c>
      <c r="H30" s="349">
        <v>350</v>
      </c>
      <c r="I30" s="349">
        <v>0</v>
      </c>
      <c r="J30" s="784">
        <v>0</v>
      </c>
      <c r="K30" s="571">
        <v>0</v>
      </c>
      <c r="L30" s="748">
        <v>0</v>
      </c>
      <c r="M30" s="572">
        <v>0</v>
      </c>
      <c r="N30" s="573">
        <v>350</v>
      </c>
      <c r="O30" s="565">
        <v>350</v>
      </c>
      <c r="P30" s="302">
        <v>0</v>
      </c>
      <c r="Q30" s="290">
        <f t="shared" si="5"/>
        <v>350</v>
      </c>
      <c r="R30" s="804">
        <v>0</v>
      </c>
      <c r="S30" s="350">
        <v>0</v>
      </c>
      <c r="T30" s="351">
        <v>0</v>
      </c>
      <c r="U30" s="350">
        <v>0</v>
      </c>
      <c r="V30" s="351">
        <v>0</v>
      </c>
      <c r="W30" s="351">
        <v>0</v>
      </c>
      <c r="X30" s="352" t="s">
        <v>1255</v>
      </c>
      <c r="Y30" s="353" t="s">
        <v>26</v>
      </c>
      <c r="Z30" s="513" t="s">
        <v>604</v>
      </c>
      <c r="AA30" s="493" t="s">
        <v>882</v>
      </c>
      <c r="AB30" s="491" t="s">
        <v>882</v>
      </c>
    </row>
    <row r="31" spans="1:28" ht="53.25" customHeight="1" x14ac:dyDescent="0.25">
      <c r="A31" s="325" t="s">
        <v>868</v>
      </c>
      <c r="B31" s="354" t="s">
        <v>1036</v>
      </c>
      <c r="C31" s="327">
        <v>2019</v>
      </c>
      <c r="D31" s="327" t="s">
        <v>854</v>
      </c>
      <c r="E31" s="605" t="s">
        <v>18</v>
      </c>
      <c r="F31" s="605" t="s">
        <v>18</v>
      </c>
      <c r="G31" s="355" t="s">
        <v>68</v>
      </c>
      <c r="H31" s="338">
        <v>1000</v>
      </c>
      <c r="I31" s="338">
        <v>0</v>
      </c>
      <c r="J31" s="783">
        <v>0</v>
      </c>
      <c r="K31" s="574">
        <v>0</v>
      </c>
      <c r="L31" s="749">
        <v>0</v>
      </c>
      <c r="M31" s="364">
        <v>459.8</v>
      </c>
      <c r="N31" s="575">
        <v>0</v>
      </c>
      <c r="O31" s="60">
        <v>1000</v>
      </c>
      <c r="P31" s="291">
        <v>-540.20000000000005</v>
      </c>
      <c r="Q31" s="292">
        <f t="shared" si="5"/>
        <v>459.79999999999995</v>
      </c>
      <c r="R31" s="802">
        <v>0</v>
      </c>
      <c r="S31" s="330">
        <v>0</v>
      </c>
      <c r="T31" s="331">
        <v>0</v>
      </c>
      <c r="U31" s="19">
        <v>540.20000000000005</v>
      </c>
      <c r="V31" s="331">
        <v>0</v>
      </c>
      <c r="W31" s="331">
        <v>0</v>
      </c>
      <c r="X31" s="332" t="s">
        <v>69</v>
      </c>
      <c r="Y31" s="333" t="s">
        <v>52</v>
      </c>
      <c r="Z31" s="409" t="s">
        <v>326</v>
      </c>
      <c r="AA31" s="422" t="s">
        <v>883</v>
      </c>
      <c r="AB31" s="229" t="s">
        <v>883</v>
      </c>
    </row>
    <row r="32" spans="1:28" ht="38.25" customHeight="1" x14ac:dyDescent="0.25">
      <c r="A32" s="325" t="s">
        <v>869</v>
      </c>
      <c r="B32" s="354" t="s">
        <v>870</v>
      </c>
      <c r="C32" s="327">
        <v>2019</v>
      </c>
      <c r="D32" s="327" t="s">
        <v>854</v>
      </c>
      <c r="E32" s="605" t="s">
        <v>18</v>
      </c>
      <c r="F32" s="608" t="s">
        <v>18</v>
      </c>
      <c r="G32" s="355" t="s">
        <v>70</v>
      </c>
      <c r="H32" s="329">
        <v>5000</v>
      </c>
      <c r="I32" s="338">
        <v>0</v>
      </c>
      <c r="J32" s="783">
        <v>0</v>
      </c>
      <c r="K32" s="574">
        <v>0</v>
      </c>
      <c r="L32" s="749">
        <v>0</v>
      </c>
      <c r="M32" s="570">
        <v>5000</v>
      </c>
      <c r="N32" s="575">
        <v>0</v>
      </c>
      <c r="O32" s="60">
        <v>5000</v>
      </c>
      <c r="P32" s="291">
        <v>0</v>
      </c>
      <c r="Q32" s="292">
        <f t="shared" si="5"/>
        <v>5000</v>
      </c>
      <c r="R32" s="802">
        <v>0</v>
      </c>
      <c r="S32" s="330">
        <v>0</v>
      </c>
      <c r="T32" s="331">
        <v>0</v>
      </c>
      <c r="U32" s="330">
        <v>0</v>
      </c>
      <c r="V32" s="331">
        <v>0</v>
      </c>
      <c r="W32" s="331">
        <v>0</v>
      </c>
      <c r="X32" s="332" t="s">
        <v>71</v>
      </c>
      <c r="Y32" s="333" t="s">
        <v>26</v>
      </c>
      <c r="Z32" s="409" t="s">
        <v>604</v>
      </c>
      <c r="AA32" s="422" t="s">
        <v>882</v>
      </c>
      <c r="AB32" s="229" t="s">
        <v>882</v>
      </c>
    </row>
    <row r="33" spans="1:28" ht="41.25" customHeight="1" x14ac:dyDescent="0.25">
      <c r="A33" s="325" t="s">
        <v>871</v>
      </c>
      <c r="B33" s="354" t="s">
        <v>872</v>
      </c>
      <c r="C33" s="327">
        <v>2019</v>
      </c>
      <c r="D33" s="327" t="s">
        <v>854</v>
      </c>
      <c r="E33" s="605" t="s">
        <v>18</v>
      </c>
      <c r="F33" s="605" t="s">
        <v>18</v>
      </c>
      <c r="G33" s="355" t="s">
        <v>72</v>
      </c>
      <c r="H33" s="329">
        <v>1560</v>
      </c>
      <c r="I33" s="338">
        <v>0</v>
      </c>
      <c r="J33" s="783">
        <v>0</v>
      </c>
      <c r="K33" s="574">
        <v>0</v>
      </c>
      <c r="L33" s="749">
        <v>0</v>
      </c>
      <c r="M33" s="570">
        <v>1560</v>
      </c>
      <c r="N33" s="575">
        <v>0</v>
      </c>
      <c r="O33" s="60">
        <v>1560</v>
      </c>
      <c r="P33" s="291">
        <v>0</v>
      </c>
      <c r="Q33" s="292">
        <f t="shared" si="5"/>
        <v>1560</v>
      </c>
      <c r="R33" s="802">
        <v>0</v>
      </c>
      <c r="S33" s="330">
        <v>0</v>
      </c>
      <c r="T33" s="331">
        <v>0</v>
      </c>
      <c r="U33" s="330">
        <v>0</v>
      </c>
      <c r="V33" s="331">
        <v>0</v>
      </c>
      <c r="W33" s="331">
        <v>0</v>
      </c>
      <c r="X33" s="56" t="s">
        <v>1137</v>
      </c>
      <c r="Y33" s="333" t="s">
        <v>52</v>
      </c>
      <c r="Z33" s="409" t="s">
        <v>604</v>
      </c>
      <c r="AA33" s="422" t="s">
        <v>883</v>
      </c>
      <c r="AB33" s="229" t="s">
        <v>883</v>
      </c>
    </row>
    <row r="34" spans="1:28" ht="54.75" customHeight="1" thickBot="1" x14ac:dyDescent="0.3">
      <c r="A34" s="356" t="s">
        <v>873</v>
      </c>
      <c r="B34" s="853" t="s">
        <v>874</v>
      </c>
      <c r="C34" s="344">
        <v>2019</v>
      </c>
      <c r="D34" s="344" t="s">
        <v>854</v>
      </c>
      <c r="E34" s="854" t="s">
        <v>18</v>
      </c>
      <c r="F34" s="854" t="s">
        <v>18</v>
      </c>
      <c r="G34" s="855" t="s">
        <v>73</v>
      </c>
      <c r="H34" s="357">
        <v>840</v>
      </c>
      <c r="I34" s="357">
        <v>0</v>
      </c>
      <c r="J34" s="357">
        <v>0</v>
      </c>
      <c r="K34" s="577">
        <v>0</v>
      </c>
      <c r="L34" s="856">
        <v>0</v>
      </c>
      <c r="M34" s="856">
        <v>840</v>
      </c>
      <c r="N34" s="857">
        <v>0</v>
      </c>
      <c r="O34" s="576">
        <v>840</v>
      </c>
      <c r="P34" s="301">
        <v>0</v>
      </c>
      <c r="Q34" s="298">
        <f t="shared" si="5"/>
        <v>840</v>
      </c>
      <c r="R34" s="805">
        <v>0</v>
      </c>
      <c r="S34" s="358">
        <v>0</v>
      </c>
      <c r="T34" s="858">
        <v>0</v>
      </c>
      <c r="U34" s="358">
        <v>0</v>
      </c>
      <c r="V34" s="858">
        <v>0</v>
      </c>
      <c r="W34" s="858">
        <v>0</v>
      </c>
      <c r="X34" s="145" t="s">
        <v>1138</v>
      </c>
      <c r="Y34" s="859" t="s">
        <v>52</v>
      </c>
      <c r="Z34" s="903" t="s">
        <v>604</v>
      </c>
      <c r="AA34" s="860" t="s">
        <v>883</v>
      </c>
      <c r="AB34" s="492" t="s">
        <v>883</v>
      </c>
    </row>
    <row r="35" spans="1:28" ht="46.5" customHeight="1" x14ac:dyDescent="0.25">
      <c r="A35" s="67" t="s">
        <v>875</v>
      </c>
      <c r="B35" s="544" t="s">
        <v>876</v>
      </c>
      <c r="C35" s="4">
        <v>2019</v>
      </c>
      <c r="D35" s="5" t="s">
        <v>994</v>
      </c>
      <c r="E35" s="68" t="s">
        <v>18</v>
      </c>
      <c r="F35" s="68" t="s">
        <v>18</v>
      </c>
      <c r="G35" s="545" t="s">
        <v>877</v>
      </c>
      <c r="H35" s="1">
        <v>1800</v>
      </c>
      <c r="I35" s="1">
        <v>0</v>
      </c>
      <c r="J35" s="363">
        <v>0</v>
      </c>
      <c r="K35" s="547">
        <v>0</v>
      </c>
      <c r="L35" s="201">
        <v>0</v>
      </c>
      <c r="M35" s="548">
        <v>0</v>
      </c>
      <c r="N35" s="227">
        <v>1800</v>
      </c>
      <c r="O35" s="477">
        <v>1800</v>
      </c>
      <c r="P35" s="302">
        <v>0</v>
      </c>
      <c r="Q35" s="299">
        <f t="shared" si="5"/>
        <v>1800</v>
      </c>
      <c r="R35" s="42">
        <v>0</v>
      </c>
      <c r="S35" s="3">
        <v>0</v>
      </c>
      <c r="T35" s="2">
        <v>0</v>
      </c>
      <c r="U35" s="3">
        <v>0</v>
      </c>
      <c r="V35" s="2">
        <v>0</v>
      </c>
      <c r="W35" s="2">
        <v>0</v>
      </c>
      <c r="X35" s="135" t="s">
        <v>878</v>
      </c>
      <c r="Y35" s="158" t="s">
        <v>26</v>
      </c>
      <c r="Z35" s="513" t="s">
        <v>604</v>
      </c>
      <c r="AA35" s="158" t="s">
        <v>882</v>
      </c>
      <c r="AB35" s="4" t="s">
        <v>882</v>
      </c>
    </row>
    <row r="36" spans="1:28" ht="15.75" thickBot="1" x14ac:dyDescent="0.3">
      <c r="A36" s="204"/>
      <c r="B36" s="270"/>
      <c r="C36" s="59"/>
      <c r="D36" s="59"/>
      <c r="E36" s="98"/>
      <c r="F36" s="95"/>
      <c r="G36" s="272"/>
      <c r="H36" s="208"/>
      <c r="I36" s="208"/>
      <c r="J36" s="208"/>
      <c r="K36" s="556"/>
      <c r="L36" s="744"/>
      <c r="M36" s="557"/>
      <c r="N36" s="558"/>
      <c r="O36" s="566"/>
      <c r="P36" s="296"/>
      <c r="Q36" s="297"/>
      <c r="R36" s="209"/>
      <c r="S36" s="9"/>
      <c r="T36" s="10"/>
      <c r="U36" s="9"/>
      <c r="V36" s="10"/>
      <c r="W36" s="10"/>
      <c r="X36" s="224"/>
      <c r="Y36" s="205"/>
      <c r="Z36" s="273"/>
      <c r="AA36" s="307"/>
      <c r="AB36" s="634"/>
    </row>
    <row r="37" spans="1:28" ht="24" customHeight="1" thickBot="1" x14ac:dyDescent="0.3">
      <c r="A37" s="471" t="s">
        <v>824</v>
      </c>
      <c r="B37" s="852" t="s">
        <v>824</v>
      </c>
      <c r="C37" s="241" t="s">
        <v>824</v>
      </c>
      <c r="D37" s="126" t="s">
        <v>824</v>
      </c>
      <c r="E37" s="126" t="s">
        <v>824</v>
      </c>
      <c r="F37" s="245" t="s">
        <v>824</v>
      </c>
      <c r="G37" s="179" t="s">
        <v>974</v>
      </c>
      <c r="H37" s="106">
        <f t="shared" ref="H37:P37" si="6">SUM(H21:H36)</f>
        <v>88557.259619999997</v>
      </c>
      <c r="I37" s="106">
        <f t="shared" si="6"/>
        <v>17155.478420000003</v>
      </c>
      <c r="J37" s="653">
        <f t="shared" si="6"/>
        <v>16262.022100000002</v>
      </c>
      <c r="K37" s="559">
        <f t="shared" si="6"/>
        <v>59.021000000000001</v>
      </c>
      <c r="L37" s="751">
        <f t="shared" si="6"/>
        <v>16203.001100000001</v>
      </c>
      <c r="M37" s="560">
        <f t="shared" si="6"/>
        <v>8279.5689999999995</v>
      </c>
      <c r="N37" s="904">
        <f t="shared" si="6"/>
        <v>23157.462500000001</v>
      </c>
      <c r="O37" s="519">
        <f t="shared" si="6"/>
        <v>51684.956579999998</v>
      </c>
      <c r="P37" s="519">
        <f t="shared" si="6"/>
        <v>-3985.9029799999998</v>
      </c>
      <c r="Q37" s="106">
        <f t="shared" ref="Q37:W37" si="7">SUM(Q21:Q36)</f>
        <v>47699.053599999999</v>
      </c>
      <c r="R37" s="555">
        <f t="shared" si="7"/>
        <v>0</v>
      </c>
      <c r="S37" s="519">
        <f t="shared" si="7"/>
        <v>0</v>
      </c>
      <c r="T37" s="819">
        <f t="shared" si="7"/>
        <v>0</v>
      </c>
      <c r="U37" s="519">
        <f t="shared" si="7"/>
        <v>19586.727600000002</v>
      </c>
      <c r="V37" s="519">
        <f t="shared" si="7"/>
        <v>4116</v>
      </c>
      <c r="W37" s="519">
        <f t="shared" si="7"/>
        <v>0</v>
      </c>
      <c r="X37" s="144" t="s">
        <v>1094</v>
      </c>
      <c r="Y37" s="107" t="s">
        <v>824</v>
      </c>
      <c r="Z37" s="107" t="s">
        <v>824</v>
      </c>
      <c r="AA37" s="511" t="s">
        <v>824</v>
      </c>
      <c r="AB37" s="107" t="s">
        <v>824</v>
      </c>
    </row>
    <row r="38" spans="1:28" s="1560" customFormat="1" ht="25.5" x14ac:dyDescent="0.25">
      <c r="A38" s="1544" t="s">
        <v>74</v>
      </c>
      <c r="B38" s="1545" t="s">
        <v>75</v>
      </c>
      <c r="C38" s="1546">
        <v>2013</v>
      </c>
      <c r="D38" s="1546" t="s">
        <v>1121</v>
      </c>
      <c r="E38" s="1546" t="s">
        <v>18</v>
      </c>
      <c r="F38" s="1547" t="s">
        <v>18</v>
      </c>
      <c r="G38" s="1548" t="s">
        <v>76</v>
      </c>
      <c r="H38" s="661">
        <f>219905+250000</f>
        <v>469905</v>
      </c>
      <c r="I38" s="1549">
        <v>51692.259690000006</v>
      </c>
      <c r="J38" s="1559">
        <v>36500.697</v>
      </c>
      <c r="K38" s="1550">
        <v>29094.954000000002</v>
      </c>
      <c r="L38" s="1563">
        <v>7405.7430000000004</v>
      </c>
      <c r="M38" s="1551">
        <v>80000</v>
      </c>
      <c r="N38" s="1567">
        <f>SUM(Q38-K38-L38-M38)</f>
        <v>51712.043310000008</v>
      </c>
      <c r="O38" s="1571">
        <v>168212.74030999999</v>
      </c>
      <c r="P38" s="951">
        <v>0</v>
      </c>
      <c r="Q38" s="1552">
        <f t="shared" ref="Q38:Q101" si="8">O38+P38</f>
        <v>168212.74030999999</v>
      </c>
      <c r="R38" s="1553">
        <v>0</v>
      </c>
      <c r="S38" s="1554">
        <v>0</v>
      </c>
      <c r="T38" s="1555">
        <v>0</v>
      </c>
      <c r="U38" s="1556">
        <v>200000</v>
      </c>
      <c r="V38" s="1556">
        <v>50000</v>
      </c>
      <c r="W38" s="1556">
        <v>0</v>
      </c>
      <c r="X38" s="676" t="s">
        <v>745</v>
      </c>
      <c r="Y38" s="642" t="s">
        <v>52</v>
      </c>
      <c r="Z38" s="1557" t="s">
        <v>839</v>
      </c>
      <c r="AA38" s="1558" t="s">
        <v>879</v>
      </c>
      <c r="AB38" s="1557" t="s">
        <v>883</v>
      </c>
    </row>
    <row r="39" spans="1:28" s="1560" customFormat="1" ht="45" customHeight="1" x14ac:dyDescent="0.25">
      <c r="A39" s="1350" t="s">
        <v>78</v>
      </c>
      <c r="B39" s="1494" t="s">
        <v>79</v>
      </c>
      <c r="C39" s="676">
        <v>2006</v>
      </c>
      <c r="D39" s="676" t="s">
        <v>1120</v>
      </c>
      <c r="E39" s="676" t="s">
        <v>18</v>
      </c>
      <c r="F39" s="1497" t="s">
        <v>18</v>
      </c>
      <c r="G39" s="1561" t="s">
        <v>80</v>
      </c>
      <c r="H39" s="679">
        <f>393116.17+102000</f>
        <v>495116.17</v>
      </c>
      <c r="I39" s="1541">
        <v>285509.49667999998</v>
      </c>
      <c r="J39" s="1540">
        <v>24579.910520000001</v>
      </c>
      <c r="K39" s="1500">
        <v>10054.31502</v>
      </c>
      <c r="L39" s="1356">
        <v>14525.595500000001</v>
      </c>
      <c r="M39" s="1357">
        <v>30000</v>
      </c>
      <c r="N39" s="1568">
        <f>SUM(Q39-K39-L39-M39)</f>
        <v>25026.762800000004</v>
      </c>
      <c r="O39" s="1566">
        <v>79606.673320000002</v>
      </c>
      <c r="P39" s="990">
        <v>0</v>
      </c>
      <c r="Q39" s="1360">
        <f t="shared" si="8"/>
        <v>79606.673320000002</v>
      </c>
      <c r="R39" s="1502">
        <v>0</v>
      </c>
      <c r="S39" s="1503">
        <v>0</v>
      </c>
      <c r="T39" s="1504">
        <v>0</v>
      </c>
      <c r="U39" s="1543">
        <v>80000</v>
      </c>
      <c r="V39" s="1543">
        <v>50000</v>
      </c>
      <c r="W39" s="1543">
        <v>0</v>
      </c>
      <c r="X39" s="676" t="s">
        <v>745</v>
      </c>
      <c r="Y39" s="635" t="s">
        <v>52</v>
      </c>
      <c r="Z39" s="1450" t="s">
        <v>839</v>
      </c>
      <c r="AA39" s="1449" t="s">
        <v>879</v>
      </c>
      <c r="AB39" s="1326" t="s">
        <v>883</v>
      </c>
    </row>
    <row r="40" spans="1:28" ht="38.25" x14ac:dyDescent="0.25">
      <c r="A40" s="80" t="s">
        <v>81</v>
      </c>
      <c r="B40" s="103" t="s">
        <v>82</v>
      </c>
      <c r="C40" s="5">
        <v>2017</v>
      </c>
      <c r="D40" s="5" t="s">
        <v>880</v>
      </c>
      <c r="E40" s="5" t="s">
        <v>77</v>
      </c>
      <c r="F40" s="88" t="s">
        <v>18</v>
      </c>
      <c r="G40" s="365" t="s">
        <v>823</v>
      </c>
      <c r="H40" s="17">
        <v>12000</v>
      </c>
      <c r="I40" s="213">
        <v>5903.2</v>
      </c>
      <c r="J40" s="785">
        <v>0</v>
      </c>
      <c r="K40" s="752">
        <v>0</v>
      </c>
      <c r="L40" s="203">
        <v>0</v>
      </c>
      <c r="M40" s="364">
        <v>0</v>
      </c>
      <c r="N40" s="215">
        <v>0</v>
      </c>
      <c r="O40" s="1564">
        <v>0</v>
      </c>
      <c r="P40" s="291">
        <v>0</v>
      </c>
      <c r="Q40" s="292">
        <f t="shared" si="8"/>
        <v>0</v>
      </c>
      <c r="R40" s="29">
        <v>0</v>
      </c>
      <c r="S40" s="27">
        <v>0</v>
      </c>
      <c r="T40" s="26">
        <v>0</v>
      </c>
      <c r="U40" s="29">
        <v>6096.8</v>
      </c>
      <c r="V40" s="32">
        <v>0</v>
      </c>
      <c r="W40" s="32">
        <v>0</v>
      </c>
      <c r="X40" s="5" t="s">
        <v>824</v>
      </c>
      <c r="Y40" s="56" t="s">
        <v>26</v>
      </c>
      <c r="Z40" s="116" t="s">
        <v>1062</v>
      </c>
      <c r="AA40" s="310" t="s">
        <v>882</v>
      </c>
      <c r="AB40" s="116" t="s">
        <v>882</v>
      </c>
    </row>
    <row r="41" spans="1:28" ht="32.25" customHeight="1" x14ac:dyDescent="0.25">
      <c r="A41" s="80" t="s">
        <v>83</v>
      </c>
      <c r="B41" s="103" t="s">
        <v>84</v>
      </c>
      <c r="C41" s="5">
        <v>2017</v>
      </c>
      <c r="D41" s="5" t="s">
        <v>1104</v>
      </c>
      <c r="E41" s="5" t="s">
        <v>85</v>
      </c>
      <c r="F41" s="88" t="s">
        <v>85</v>
      </c>
      <c r="G41" s="365" t="s">
        <v>86</v>
      </c>
      <c r="H41" s="17">
        <v>37000</v>
      </c>
      <c r="I41" s="213">
        <v>36800.442049999998</v>
      </c>
      <c r="J41" s="785">
        <v>0</v>
      </c>
      <c r="K41" s="752">
        <v>0</v>
      </c>
      <c r="L41" s="203">
        <v>0</v>
      </c>
      <c r="M41" s="203">
        <f>200-0.44205</f>
        <v>199.55795000000001</v>
      </c>
      <c r="N41" s="215">
        <v>0</v>
      </c>
      <c r="O41" s="1564">
        <v>199.55795000000217</v>
      </c>
      <c r="P41" s="291">
        <v>0</v>
      </c>
      <c r="Q41" s="292">
        <f t="shared" si="8"/>
        <v>199.55795000000217</v>
      </c>
      <c r="R41" s="29">
        <v>0</v>
      </c>
      <c r="S41" s="27">
        <v>0</v>
      </c>
      <c r="T41" s="26">
        <v>0</v>
      </c>
      <c r="U41" s="29">
        <v>0</v>
      </c>
      <c r="V41" s="32">
        <v>0</v>
      </c>
      <c r="W41" s="32">
        <v>0</v>
      </c>
      <c r="X41" s="89" t="s">
        <v>1344</v>
      </c>
      <c r="Y41" s="56" t="s">
        <v>52</v>
      </c>
      <c r="Z41" s="116" t="s">
        <v>691</v>
      </c>
      <c r="AA41" s="310" t="s">
        <v>883</v>
      </c>
      <c r="AB41" s="229" t="s">
        <v>883</v>
      </c>
    </row>
    <row r="42" spans="1:28" ht="25.5" x14ac:dyDescent="0.25">
      <c r="A42" s="80" t="s">
        <v>87</v>
      </c>
      <c r="B42" s="103" t="s">
        <v>88</v>
      </c>
      <c r="C42" s="5">
        <v>2017</v>
      </c>
      <c r="D42" s="5" t="s">
        <v>1119</v>
      </c>
      <c r="E42" s="5" t="s">
        <v>89</v>
      </c>
      <c r="F42" s="88" t="s">
        <v>89</v>
      </c>
      <c r="G42" s="365" t="s">
        <v>90</v>
      </c>
      <c r="H42" s="17">
        <v>3212.72</v>
      </c>
      <c r="I42" s="213">
        <v>1112.2756000000002</v>
      </c>
      <c r="J42" s="785">
        <v>0</v>
      </c>
      <c r="K42" s="752">
        <v>0</v>
      </c>
      <c r="L42" s="203">
        <v>0</v>
      </c>
      <c r="M42" s="364">
        <v>2000</v>
      </c>
      <c r="N42" s="215">
        <v>100.4444</v>
      </c>
      <c r="O42" s="1564">
        <v>2100.4443999999994</v>
      </c>
      <c r="P42" s="291">
        <v>0</v>
      </c>
      <c r="Q42" s="292">
        <f t="shared" si="8"/>
        <v>2100.4443999999994</v>
      </c>
      <c r="R42" s="29">
        <v>0</v>
      </c>
      <c r="S42" s="27">
        <v>0</v>
      </c>
      <c r="T42" s="26">
        <v>0</v>
      </c>
      <c r="U42" s="29">
        <v>0</v>
      </c>
      <c r="V42" s="32">
        <v>0</v>
      </c>
      <c r="W42" s="32">
        <v>0</v>
      </c>
      <c r="X42" s="89" t="s">
        <v>824</v>
      </c>
      <c r="Y42" s="56" t="s">
        <v>20</v>
      </c>
      <c r="Z42" s="116" t="s">
        <v>326</v>
      </c>
      <c r="AA42" s="310" t="s">
        <v>883</v>
      </c>
      <c r="AB42" s="229" t="s">
        <v>883</v>
      </c>
    </row>
    <row r="43" spans="1:28" ht="25.5" x14ac:dyDescent="0.25">
      <c r="A43" s="1327" t="s">
        <v>91</v>
      </c>
      <c r="B43" s="1346" t="s">
        <v>92</v>
      </c>
      <c r="C43" s="1063">
        <v>2017</v>
      </c>
      <c r="D43" s="1063" t="s">
        <v>1119</v>
      </c>
      <c r="E43" s="1063" t="s">
        <v>89</v>
      </c>
      <c r="F43" s="1339" t="s">
        <v>89</v>
      </c>
      <c r="G43" s="1539" t="s">
        <v>93</v>
      </c>
      <c r="H43" s="1319">
        <v>2200</v>
      </c>
      <c r="I43" s="1537">
        <v>962.71900000000005</v>
      </c>
      <c r="J43" s="1331">
        <v>0</v>
      </c>
      <c r="K43" s="1538">
        <v>0</v>
      </c>
      <c r="L43" s="1069">
        <v>0</v>
      </c>
      <c r="M43" s="1070">
        <f>700+0.281</f>
        <v>700.28099999999995</v>
      </c>
      <c r="N43" s="1569">
        <v>0</v>
      </c>
      <c r="O43" s="1075">
        <v>1237.2809999999999</v>
      </c>
      <c r="P43" s="1066">
        <v>-537</v>
      </c>
      <c r="Q43" s="1073">
        <f t="shared" si="8"/>
        <v>700.28099999999995</v>
      </c>
      <c r="R43" s="1344">
        <v>0</v>
      </c>
      <c r="S43" s="1333">
        <v>0</v>
      </c>
      <c r="T43" s="1322">
        <v>0</v>
      </c>
      <c r="U43" s="1344">
        <v>537</v>
      </c>
      <c r="V43" s="1343">
        <v>0</v>
      </c>
      <c r="W43" s="1343">
        <v>0</v>
      </c>
      <c r="X43" s="1315" t="s">
        <v>1367</v>
      </c>
      <c r="Y43" s="1323" t="s">
        <v>20</v>
      </c>
      <c r="Z43" s="1078" t="s">
        <v>604</v>
      </c>
      <c r="AA43" s="1079" t="s">
        <v>882</v>
      </c>
      <c r="AB43" s="1078" t="s">
        <v>883</v>
      </c>
    </row>
    <row r="44" spans="1:28" ht="25.5" x14ac:dyDescent="0.25">
      <c r="A44" s="80" t="s">
        <v>94</v>
      </c>
      <c r="B44" s="103" t="s">
        <v>95</v>
      </c>
      <c r="C44" s="5">
        <v>2017</v>
      </c>
      <c r="D44" s="72" t="s">
        <v>1103</v>
      </c>
      <c r="E44" s="5" t="s">
        <v>85</v>
      </c>
      <c r="F44" s="88" t="s">
        <v>85</v>
      </c>
      <c r="G44" s="365" t="s">
        <v>96</v>
      </c>
      <c r="H44" s="17">
        <v>52355.13</v>
      </c>
      <c r="I44" s="213">
        <v>49743.145620000003</v>
      </c>
      <c r="J44" s="785">
        <v>471.90856000000002</v>
      </c>
      <c r="K44" s="752">
        <v>0</v>
      </c>
      <c r="L44" s="203">
        <v>471.90856000000002</v>
      </c>
      <c r="M44" s="364">
        <v>2140.0758199999946</v>
      </c>
      <c r="N44" s="215">
        <v>0</v>
      </c>
      <c r="O44" s="1564">
        <v>2611.9843799999944</v>
      </c>
      <c r="P44" s="291">
        <v>0</v>
      </c>
      <c r="Q44" s="292">
        <f t="shared" si="8"/>
        <v>2611.9843799999944</v>
      </c>
      <c r="R44" s="29">
        <v>0</v>
      </c>
      <c r="S44" s="27">
        <v>0</v>
      </c>
      <c r="T44" s="26">
        <v>0</v>
      </c>
      <c r="U44" s="29">
        <v>0</v>
      </c>
      <c r="V44" s="32">
        <v>0</v>
      </c>
      <c r="W44" s="36">
        <v>0</v>
      </c>
      <c r="X44" s="89" t="s">
        <v>1059</v>
      </c>
      <c r="Y44" s="56" t="s">
        <v>52</v>
      </c>
      <c r="Z44" s="116" t="s">
        <v>691</v>
      </c>
      <c r="AA44" s="310" t="s">
        <v>883</v>
      </c>
      <c r="AB44" s="116" t="s">
        <v>883</v>
      </c>
    </row>
    <row r="45" spans="1:28" ht="30.75" customHeight="1" x14ac:dyDescent="0.25">
      <c r="A45" s="71" t="s">
        <v>97</v>
      </c>
      <c r="B45" s="94" t="s">
        <v>98</v>
      </c>
      <c r="C45" s="5">
        <v>2017</v>
      </c>
      <c r="D45" s="72" t="s">
        <v>1103</v>
      </c>
      <c r="E45" s="5" t="s">
        <v>85</v>
      </c>
      <c r="F45" s="73" t="s">
        <v>85</v>
      </c>
      <c r="G45" s="841" t="s">
        <v>99</v>
      </c>
      <c r="H45" s="17">
        <v>19635</v>
      </c>
      <c r="I45" s="213">
        <v>17226.34463</v>
      </c>
      <c r="J45" s="13">
        <v>0</v>
      </c>
      <c r="K45" s="756">
        <v>0</v>
      </c>
      <c r="L45" s="203">
        <v>0</v>
      </c>
      <c r="M45" s="203">
        <f>2409-0.34463</f>
        <v>2408.6553699999999</v>
      </c>
      <c r="N45" s="215">
        <v>0</v>
      </c>
      <c r="O45" s="1564">
        <v>2408.655369999999</v>
      </c>
      <c r="P45" s="291">
        <v>0</v>
      </c>
      <c r="Q45" s="292">
        <f t="shared" si="8"/>
        <v>2408.655369999999</v>
      </c>
      <c r="R45" s="30">
        <v>0</v>
      </c>
      <c r="S45" s="27">
        <v>0</v>
      </c>
      <c r="T45" s="18">
        <v>0</v>
      </c>
      <c r="U45" s="30">
        <v>0</v>
      </c>
      <c r="V45" s="36">
        <v>0</v>
      </c>
      <c r="W45" s="36">
        <v>0</v>
      </c>
      <c r="X45" s="5" t="s">
        <v>824</v>
      </c>
      <c r="Y45" s="56" t="s">
        <v>52</v>
      </c>
      <c r="Z45" s="116" t="s">
        <v>691</v>
      </c>
      <c r="AA45" s="310" t="s">
        <v>883</v>
      </c>
      <c r="AB45" s="116" t="s">
        <v>883</v>
      </c>
    </row>
    <row r="46" spans="1:28" ht="33" customHeight="1" x14ac:dyDescent="0.25">
      <c r="A46" s="80" t="s">
        <v>100</v>
      </c>
      <c r="B46" s="103" t="s">
        <v>827</v>
      </c>
      <c r="C46" s="5">
        <v>2017</v>
      </c>
      <c r="D46" s="4" t="s">
        <v>885</v>
      </c>
      <c r="E46" s="5" t="s">
        <v>85</v>
      </c>
      <c r="F46" s="73" t="s">
        <v>85</v>
      </c>
      <c r="G46" s="365" t="s">
        <v>101</v>
      </c>
      <c r="H46" s="1">
        <v>8712.3866199999993</v>
      </c>
      <c r="I46" s="363">
        <v>6070.853149999999</v>
      </c>
      <c r="J46" s="253">
        <v>0</v>
      </c>
      <c r="K46" s="753">
        <v>0</v>
      </c>
      <c r="L46" s="203">
        <v>0</v>
      </c>
      <c r="M46" s="203">
        <v>2641.5334700000008</v>
      </c>
      <c r="N46" s="215">
        <v>0</v>
      </c>
      <c r="O46" s="1564">
        <v>2641.5334700000008</v>
      </c>
      <c r="P46" s="291">
        <v>0</v>
      </c>
      <c r="Q46" s="292">
        <f t="shared" si="8"/>
        <v>2641.5334700000008</v>
      </c>
      <c r="R46" s="29">
        <v>0</v>
      </c>
      <c r="S46" s="27">
        <v>0</v>
      </c>
      <c r="T46" s="26">
        <v>0</v>
      </c>
      <c r="U46" s="29">
        <v>0</v>
      </c>
      <c r="V46" s="32">
        <v>0</v>
      </c>
      <c r="W46" s="32">
        <v>0</v>
      </c>
      <c r="X46" s="5" t="s">
        <v>1060</v>
      </c>
      <c r="Y46" s="56" t="s">
        <v>52</v>
      </c>
      <c r="Z46" s="116" t="s">
        <v>604</v>
      </c>
      <c r="AA46" s="310" t="s">
        <v>883</v>
      </c>
      <c r="AB46" s="116" t="s">
        <v>883</v>
      </c>
    </row>
    <row r="47" spans="1:28" s="1560" customFormat="1" ht="25.5" x14ac:dyDescent="0.25">
      <c r="A47" s="1350" t="s">
        <v>102</v>
      </c>
      <c r="B47" s="1494" t="s">
        <v>807</v>
      </c>
      <c r="C47" s="1546">
        <v>2018</v>
      </c>
      <c r="D47" s="1546" t="s">
        <v>886</v>
      </c>
      <c r="E47" s="676" t="s">
        <v>85</v>
      </c>
      <c r="F47" s="880" t="s">
        <v>85</v>
      </c>
      <c r="G47" s="1561" t="s">
        <v>103</v>
      </c>
      <c r="H47" s="661">
        <v>4754.3732</v>
      </c>
      <c r="I47" s="1549">
        <v>2637.5372499999999</v>
      </c>
      <c r="J47" s="1632">
        <v>1039.8944100000001</v>
      </c>
      <c r="K47" s="1633">
        <v>1039.8944100000001</v>
      </c>
      <c r="L47" s="1634">
        <v>0</v>
      </c>
      <c r="M47" s="1356">
        <v>1013.75534</v>
      </c>
      <c r="N47" s="1565">
        <v>63.186199999999999</v>
      </c>
      <c r="O47" s="1566">
        <v>2053.6497499999996</v>
      </c>
      <c r="P47" s="990">
        <v>63.186199999999999</v>
      </c>
      <c r="Q47" s="1360">
        <f t="shared" si="8"/>
        <v>2116.8359499999997</v>
      </c>
      <c r="R47" s="1363">
        <v>0</v>
      </c>
      <c r="S47" s="1503">
        <v>0</v>
      </c>
      <c r="T47" s="1542">
        <v>0</v>
      </c>
      <c r="U47" s="1363">
        <v>0</v>
      </c>
      <c r="V47" s="1361">
        <v>0</v>
      </c>
      <c r="W47" s="1361">
        <v>0</v>
      </c>
      <c r="X47" s="676" t="s">
        <v>1369</v>
      </c>
      <c r="Y47" s="635" t="s">
        <v>52</v>
      </c>
      <c r="Z47" s="1450" t="s">
        <v>604</v>
      </c>
      <c r="AA47" s="1449" t="s">
        <v>883</v>
      </c>
      <c r="AB47" s="1450" t="s">
        <v>883</v>
      </c>
    </row>
    <row r="48" spans="1:28" ht="25.5" x14ac:dyDescent="0.25">
      <c r="A48" s="80" t="s">
        <v>104</v>
      </c>
      <c r="B48" s="103" t="s">
        <v>105</v>
      </c>
      <c r="C48" s="89">
        <v>2017</v>
      </c>
      <c r="D48" s="89" t="s">
        <v>1118</v>
      </c>
      <c r="E48" s="5" t="s">
        <v>85</v>
      </c>
      <c r="F48" s="88" t="s">
        <v>18</v>
      </c>
      <c r="G48" s="183" t="s">
        <v>106</v>
      </c>
      <c r="H48" s="25">
        <v>998.25</v>
      </c>
      <c r="I48" s="366">
        <v>828.85</v>
      </c>
      <c r="J48" s="785">
        <v>0</v>
      </c>
      <c r="K48" s="752">
        <v>0</v>
      </c>
      <c r="L48" s="203">
        <v>0</v>
      </c>
      <c r="M48" s="203">
        <v>169.4</v>
      </c>
      <c r="N48" s="215">
        <v>0</v>
      </c>
      <c r="O48" s="1572">
        <v>169.39999999999998</v>
      </c>
      <c r="P48" s="291">
        <v>0</v>
      </c>
      <c r="Q48" s="292">
        <f t="shared" si="8"/>
        <v>169.39999999999998</v>
      </c>
      <c r="R48" s="29">
        <v>0</v>
      </c>
      <c r="S48" s="27">
        <v>0</v>
      </c>
      <c r="T48" s="26">
        <v>0</v>
      </c>
      <c r="U48" s="29">
        <v>0</v>
      </c>
      <c r="V48" s="32">
        <v>0</v>
      </c>
      <c r="W48" s="32">
        <v>0</v>
      </c>
      <c r="X48" s="5" t="s">
        <v>824</v>
      </c>
      <c r="Y48" s="56" t="s">
        <v>52</v>
      </c>
      <c r="Z48" s="116" t="s">
        <v>604</v>
      </c>
      <c r="AA48" s="310" t="s">
        <v>883</v>
      </c>
      <c r="AB48" s="116" t="s">
        <v>883</v>
      </c>
    </row>
    <row r="49" spans="1:28" s="1451" customFormat="1" ht="25.5" x14ac:dyDescent="0.25">
      <c r="A49" s="1350" t="s">
        <v>107</v>
      </c>
      <c r="B49" s="1494" t="s">
        <v>108</v>
      </c>
      <c r="C49" s="676">
        <v>2017</v>
      </c>
      <c r="D49" s="676" t="s">
        <v>1104</v>
      </c>
      <c r="E49" s="1352" t="s">
        <v>18</v>
      </c>
      <c r="F49" s="647" t="s">
        <v>18</v>
      </c>
      <c r="G49" s="1353" t="s">
        <v>109</v>
      </c>
      <c r="H49" s="679">
        <f>3062.72+1000</f>
        <v>4062.72</v>
      </c>
      <c r="I49" s="1541">
        <v>0</v>
      </c>
      <c r="J49" s="1540">
        <v>0</v>
      </c>
      <c r="K49" s="1500">
        <v>0</v>
      </c>
      <c r="L49" s="1356">
        <v>0</v>
      </c>
      <c r="M49" s="1357">
        <v>1000</v>
      </c>
      <c r="N49" s="1565">
        <v>1062.72</v>
      </c>
      <c r="O49" s="1564">
        <v>2062.7199999999998</v>
      </c>
      <c r="P49" s="990">
        <v>0</v>
      </c>
      <c r="Q49" s="580">
        <f t="shared" si="8"/>
        <v>2062.7199999999998</v>
      </c>
      <c r="R49" s="1502">
        <v>0</v>
      </c>
      <c r="S49" s="1503">
        <v>0</v>
      </c>
      <c r="T49" s="1504">
        <v>0</v>
      </c>
      <c r="U49" s="1502">
        <v>2000</v>
      </c>
      <c r="V49" s="1543">
        <v>0</v>
      </c>
      <c r="W49" s="1543">
        <v>0</v>
      </c>
      <c r="X49" s="676" t="s">
        <v>745</v>
      </c>
      <c r="Y49" s="635" t="s">
        <v>52</v>
      </c>
      <c r="Z49" s="1450" t="s">
        <v>839</v>
      </c>
      <c r="AA49" s="1449" t="s">
        <v>879</v>
      </c>
      <c r="AB49" s="1450" t="s">
        <v>883</v>
      </c>
    </row>
    <row r="50" spans="1:28" ht="30" customHeight="1" x14ac:dyDescent="0.25">
      <c r="A50" s="80" t="s">
        <v>110</v>
      </c>
      <c r="B50" s="103" t="s">
        <v>808</v>
      </c>
      <c r="C50" s="89">
        <v>2018</v>
      </c>
      <c r="D50" s="89" t="s">
        <v>111</v>
      </c>
      <c r="E50" s="87" t="s">
        <v>85</v>
      </c>
      <c r="F50" s="88" t="s">
        <v>85</v>
      </c>
      <c r="G50" s="183" t="s">
        <v>112</v>
      </c>
      <c r="H50" s="25">
        <v>5247.9575500000001</v>
      </c>
      <c r="I50" s="366">
        <v>4934.2094800000004</v>
      </c>
      <c r="J50" s="785">
        <v>0</v>
      </c>
      <c r="K50" s="752">
        <v>0</v>
      </c>
      <c r="L50" s="203">
        <v>0</v>
      </c>
      <c r="M50" s="203">
        <v>313.74806999999998</v>
      </c>
      <c r="N50" s="215">
        <v>0</v>
      </c>
      <c r="O50" s="1564">
        <v>313.74806999999998</v>
      </c>
      <c r="P50" s="291">
        <v>0</v>
      </c>
      <c r="Q50" s="292">
        <f t="shared" si="8"/>
        <v>313.74806999999998</v>
      </c>
      <c r="R50" s="29">
        <v>0</v>
      </c>
      <c r="S50" s="27">
        <v>0</v>
      </c>
      <c r="T50" s="26">
        <v>0</v>
      </c>
      <c r="U50" s="29">
        <v>0</v>
      </c>
      <c r="V50" s="32">
        <v>0</v>
      </c>
      <c r="W50" s="32">
        <v>0</v>
      </c>
      <c r="X50" s="4" t="s">
        <v>1059</v>
      </c>
      <c r="Y50" s="56" t="s">
        <v>52</v>
      </c>
      <c r="Z50" s="116" t="s">
        <v>604</v>
      </c>
      <c r="AA50" s="310" t="s">
        <v>883</v>
      </c>
      <c r="AB50" s="116" t="s">
        <v>883</v>
      </c>
    </row>
    <row r="51" spans="1:28" ht="25.5" x14ac:dyDescent="0.25">
      <c r="A51" s="80" t="s">
        <v>113</v>
      </c>
      <c r="B51" s="103" t="s">
        <v>995</v>
      </c>
      <c r="C51" s="89">
        <v>2018</v>
      </c>
      <c r="D51" s="89" t="s">
        <v>111</v>
      </c>
      <c r="E51" s="87" t="s">
        <v>85</v>
      </c>
      <c r="F51" s="88" t="s">
        <v>85</v>
      </c>
      <c r="G51" s="183" t="s">
        <v>114</v>
      </c>
      <c r="H51" s="25">
        <v>4700</v>
      </c>
      <c r="I51" s="366">
        <v>1168.8611599999999</v>
      </c>
      <c r="J51" s="785">
        <v>2446.2186900000002</v>
      </c>
      <c r="K51" s="752">
        <v>2232.5863199999999</v>
      </c>
      <c r="L51" s="754">
        <f>J51-K51</f>
        <v>213.63237000000026</v>
      </c>
      <c r="M51" s="364">
        <v>1084.9201499999999</v>
      </c>
      <c r="N51" s="215">
        <v>0</v>
      </c>
      <c r="O51" s="1564">
        <v>3531.1388400000001</v>
      </c>
      <c r="P51" s="291">
        <v>0</v>
      </c>
      <c r="Q51" s="292">
        <f t="shared" si="8"/>
        <v>3531.1388400000001</v>
      </c>
      <c r="R51" s="29">
        <v>0</v>
      </c>
      <c r="S51" s="27">
        <v>0</v>
      </c>
      <c r="T51" s="26">
        <v>0</v>
      </c>
      <c r="U51" s="29">
        <v>0</v>
      </c>
      <c r="V51" s="32">
        <v>0</v>
      </c>
      <c r="W51" s="32">
        <v>0</v>
      </c>
      <c r="X51" s="4" t="s">
        <v>824</v>
      </c>
      <c r="Y51" s="56" t="s">
        <v>52</v>
      </c>
      <c r="Z51" s="116" t="s">
        <v>604</v>
      </c>
      <c r="AA51" s="310" t="s">
        <v>883</v>
      </c>
      <c r="AB51" s="116" t="s">
        <v>883</v>
      </c>
    </row>
    <row r="52" spans="1:28" ht="30" x14ac:dyDescent="0.25">
      <c r="A52" s="1327" t="s">
        <v>115</v>
      </c>
      <c r="B52" s="1346" t="s">
        <v>828</v>
      </c>
      <c r="C52" s="1315">
        <v>2018</v>
      </c>
      <c r="D52" s="1315" t="s">
        <v>111</v>
      </c>
      <c r="E52" s="1338" t="s">
        <v>85</v>
      </c>
      <c r="F52" s="1339" t="s">
        <v>85</v>
      </c>
      <c r="G52" s="1340" t="s">
        <v>116</v>
      </c>
      <c r="H52" s="1574">
        <v>17166.7435</v>
      </c>
      <c r="I52" s="1575">
        <v>8372.8423299999995</v>
      </c>
      <c r="J52" s="1331">
        <v>0</v>
      </c>
      <c r="K52" s="1538">
        <v>0</v>
      </c>
      <c r="L52" s="1576">
        <v>0</v>
      </c>
      <c r="M52" s="1070">
        <v>0</v>
      </c>
      <c r="N52" s="1569">
        <v>8793.9011699999992</v>
      </c>
      <c r="O52" s="1075">
        <v>0</v>
      </c>
      <c r="P52" s="1066">
        <v>8793.9011699999992</v>
      </c>
      <c r="Q52" s="1073">
        <f t="shared" si="8"/>
        <v>8793.9011699999992</v>
      </c>
      <c r="R52" s="1344">
        <v>0</v>
      </c>
      <c r="S52" s="1333">
        <v>0</v>
      </c>
      <c r="T52" s="1322">
        <v>0</v>
      </c>
      <c r="U52" s="1344">
        <v>0</v>
      </c>
      <c r="V52" s="1343">
        <v>0</v>
      </c>
      <c r="W52" s="1343">
        <v>0</v>
      </c>
      <c r="X52" s="1063" t="s">
        <v>1368</v>
      </c>
      <c r="Y52" s="1323" t="s">
        <v>52</v>
      </c>
      <c r="Z52" s="1078" t="s">
        <v>602</v>
      </c>
      <c r="AA52" s="1079" t="s">
        <v>883</v>
      </c>
      <c r="AB52" s="1078" t="s">
        <v>883</v>
      </c>
    </row>
    <row r="53" spans="1:28" ht="25.5" x14ac:dyDescent="0.25">
      <c r="A53" s="80" t="s">
        <v>117</v>
      </c>
      <c r="B53" s="103" t="s">
        <v>829</v>
      </c>
      <c r="C53" s="89">
        <v>2018</v>
      </c>
      <c r="D53" s="89" t="s">
        <v>111</v>
      </c>
      <c r="E53" s="87" t="s">
        <v>85</v>
      </c>
      <c r="F53" s="88" t="s">
        <v>85</v>
      </c>
      <c r="G53" s="183" t="s">
        <v>118</v>
      </c>
      <c r="H53" s="25">
        <v>15160</v>
      </c>
      <c r="I53" s="366">
        <v>10275.105170000001</v>
      </c>
      <c r="J53" s="785">
        <v>3453.9714600000002</v>
      </c>
      <c r="K53" s="752">
        <v>3453.9714600000002</v>
      </c>
      <c r="L53" s="203">
        <v>0</v>
      </c>
      <c r="M53" s="367">
        <v>1430.92337</v>
      </c>
      <c r="N53" s="371">
        <v>0</v>
      </c>
      <c r="O53" s="1564">
        <v>4884.8948299999993</v>
      </c>
      <c r="P53" s="291">
        <v>0</v>
      </c>
      <c r="Q53" s="292">
        <f t="shared" si="8"/>
        <v>4884.8948299999993</v>
      </c>
      <c r="R53" s="29">
        <v>0</v>
      </c>
      <c r="S53" s="27">
        <v>0</v>
      </c>
      <c r="T53" s="26">
        <v>0</v>
      </c>
      <c r="U53" s="29">
        <v>0</v>
      </c>
      <c r="V53" s="32">
        <v>0</v>
      </c>
      <c r="W53" s="32">
        <v>0</v>
      </c>
      <c r="X53" s="5" t="s">
        <v>824</v>
      </c>
      <c r="Y53" s="56" t="s">
        <v>52</v>
      </c>
      <c r="Z53" s="116" t="s">
        <v>31</v>
      </c>
      <c r="AA53" s="310" t="s">
        <v>883</v>
      </c>
      <c r="AB53" s="116" t="s">
        <v>883</v>
      </c>
    </row>
    <row r="54" spans="1:28" s="1492" customFormat="1" ht="25.5" x14ac:dyDescent="0.25">
      <c r="A54" s="82" t="s">
        <v>119</v>
      </c>
      <c r="B54" s="132" t="s">
        <v>887</v>
      </c>
      <c r="C54" s="78">
        <v>2018</v>
      </c>
      <c r="D54" s="78" t="s">
        <v>111</v>
      </c>
      <c r="E54" s="79" t="s">
        <v>85</v>
      </c>
      <c r="F54" s="86" t="s">
        <v>85</v>
      </c>
      <c r="G54" s="185" t="s">
        <v>120</v>
      </c>
      <c r="H54" s="38">
        <v>7646.9967200000001</v>
      </c>
      <c r="I54" s="472">
        <v>0</v>
      </c>
      <c r="J54" s="786">
        <v>7646.9967200000001</v>
      </c>
      <c r="K54" s="755">
        <v>7646.9967200000001</v>
      </c>
      <c r="L54" s="387">
        <v>0</v>
      </c>
      <c r="M54" s="388">
        <v>0</v>
      </c>
      <c r="N54" s="1570">
        <v>0</v>
      </c>
      <c r="O54" s="871">
        <v>7646.9967200000001</v>
      </c>
      <c r="P54" s="710">
        <v>0</v>
      </c>
      <c r="Q54" s="389">
        <f t="shared" si="8"/>
        <v>7646.9967200000001</v>
      </c>
      <c r="R54" s="85">
        <v>0</v>
      </c>
      <c r="S54" s="21">
        <v>0</v>
      </c>
      <c r="T54" s="20">
        <v>0</v>
      </c>
      <c r="U54" s="85">
        <v>0</v>
      </c>
      <c r="V54" s="39">
        <v>0</v>
      </c>
      <c r="W54" s="39">
        <v>0</v>
      </c>
      <c r="X54" s="83" t="s">
        <v>824</v>
      </c>
      <c r="Y54" s="129" t="s">
        <v>924</v>
      </c>
      <c r="Z54" s="74" t="s">
        <v>355</v>
      </c>
      <c r="AA54" s="392" t="s">
        <v>883</v>
      </c>
      <c r="AB54" s="74" t="s">
        <v>883</v>
      </c>
    </row>
    <row r="55" spans="1:28" ht="30" x14ac:dyDescent="0.25">
      <c r="A55" s="1327" t="s">
        <v>121</v>
      </c>
      <c r="B55" s="1346" t="s">
        <v>830</v>
      </c>
      <c r="C55" s="1315">
        <v>2018</v>
      </c>
      <c r="D55" s="1315" t="s">
        <v>111</v>
      </c>
      <c r="E55" s="1338" t="s">
        <v>85</v>
      </c>
      <c r="F55" s="1339" t="s">
        <v>85</v>
      </c>
      <c r="G55" s="1340" t="s">
        <v>122</v>
      </c>
      <c r="H55" s="1574">
        <v>20709.814600000002</v>
      </c>
      <c r="I55" s="1575">
        <v>530.69399999999996</v>
      </c>
      <c r="J55" s="1331">
        <v>101.64</v>
      </c>
      <c r="K55" s="1538">
        <v>101.64</v>
      </c>
      <c r="L55" s="1069">
        <v>0</v>
      </c>
      <c r="M55" s="1070">
        <v>0</v>
      </c>
      <c r="N55" s="1569">
        <v>20077.480599999999</v>
      </c>
      <c r="O55" s="1075">
        <v>101.63999999999942</v>
      </c>
      <c r="P55" s="1066">
        <v>20077.480599999999</v>
      </c>
      <c r="Q55" s="1073">
        <f t="shared" si="8"/>
        <v>20179.120599999998</v>
      </c>
      <c r="R55" s="1344">
        <v>0</v>
      </c>
      <c r="S55" s="1333">
        <v>0</v>
      </c>
      <c r="T55" s="1322">
        <v>0</v>
      </c>
      <c r="U55" s="1344">
        <v>0</v>
      </c>
      <c r="V55" s="1343">
        <v>0</v>
      </c>
      <c r="W55" s="1343">
        <v>0</v>
      </c>
      <c r="X55" s="1063" t="s">
        <v>1368</v>
      </c>
      <c r="Y55" s="1323" t="s">
        <v>52</v>
      </c>
      <c r="Z55" s="1078" t="s">
        <v>326</v>
      </c>
      <c r="AA55" s="1079" t="s">
        <v>883</v>
      </c>
      <c r="AB55" s="1078" t="s">
        <v>883</v>
      </c>
    </row>
    <row r="56" spans="1:28" ht="25.5" x14ac:dyDescent="0.25">
      <c r="A56" s="80" t="s">
        <v>123</v>
      </c>
      <c r="B56" s="103" t="s">
        <v>831</v>
      </c>
      <c r="C56" s="89">
        <v>2018</v>
      </c>
      <c r="D56" s="89" t="s">
        <v>111</v>
      </c>
      <c r="E56" s="87" t="s">
        <v>85</v>
      </c>
      <c r="F56" s="88" t="s">
        <v>85</v>
      </c>
      <c r="G56" s="368" t="s">
        <v>124</v>
      </c>
      <c r="H56" s="25">
        <v>27845.79</v>
      </c>
      <c r="I56" s="369">
        <v>0</v>
      </c>
      <c r="J56" s="787">
        <v>27095.851750000002</v>
      </c>
      <c r="K56" s="568">
        <v>25399.43189</v>
      </c>
      <c r="L56" s="754">
        <v>1696.4198600000018</v>
      </c>
      <c r="M56" s="364">
        <v>749.93824999999924</v>
      </c>
      <c r="N56" s="215">
        <v>0</v>
      </c>
      <c r="O56" s="1564">
        <v>27845.79</v>
      </c>
      <c r="P56" s="291">
        <v>0</v>
      </c>
      <c r="Q56" s="292">
        <f t="shared" si="8"/>
        <v>27845.79</v>
      </c>
      <c r="R56" s="29">
        <v>0</v>
      </c>
      <c r="S56" s="27">
        <v>0</v>
      </c>
      <c r="T56" s="26">
        <v>0</v>
      </c>
      <c r="U56" s="29">
        <v>0</v>
      </c>
      <c r="V56" s="32">
        <v>0</v>
      </c>
      <c r="W56" s="32">
        <v>0</v>
      </c>
      <c r="X56" s="4" t="s">
        <v>1059</v>
      </c>
      <c r="Y56" s="56" t="s">
        <v>52</v>
      </c>
      <c r="Z56" s="116" t="s">
        <v>604</v>
      </c>
      <c r="AA56" s="310" t="s">
        <v>883</v>
      </c>
      <c r="AB56" s="116" t="s">
        <v>883</v>
      </c>
    </row>
    <row r="57" spans="1:28" ht="25.5" x14ac:dyDescent="0.25">
      <c r="A57" s="80" t="s">
        <v>125</v>
      </c>
      <c r="B57" s="103" t="s">
        <v>832</v>
      </c>
      <c r="C57" s="89">
        <v>2018</v>
      </c>
      <c r="D57" s="89" t="s">
        <v>111</v>
      </c>
      <c r="E57" s="87" t="s">
        <v>85</v>
      </c>
      <c r="F57" s="88" t="s">
        <v>85</v>
      </c>
      <c r="G57" s="183" t="s">
        <v>126</v>
      </c>
      <c r="H57" s="25">
        <v>21718.401010000001</v>
      </c>
      <c r="I57" s="366">
        <v>5333.8653800000002</v>
      </c>
      <c r="J57" s="785">
        <v>16325.38027</v>
      </c>
      <c r="K57" s="752">
        <v>14740.586799999999</v>
      </c>
      <c r="L57" s="754">
        <v>1584.7934700000005</v>
      </c>
      <c r="M57" s="364">
        <v>59.155360000002474</v>
      </c>
      <c r="N57" s="215">
        <v>0</v>
      </c>
      <c r="O57" s="1564">
        <v>16384.535630000002</v>
      </c>
      <c r="P57" s="291">
        <v>0</v>
      </c>
      <c r="Q57" s="292">
        <f t="shared" si="8"/>
        <v>16384.535630000002</v>
      </c>
      <c r="R57" s="29">
        <v>0</v>
      </c>
      <c r="S57" s="27">
        <v>0</v>
      </c>
      <c r="T57" s="26">
        <v>0</v>
      </c>
      <c r="U57" s="29">
        <v>0</v>
      </c>
      <c r="V57" s="32">
        <v>0</v>
      </c>
      <c r="W57" s="32">
        <v>0</v>
      </c>
      <c r="X57" s="4" t="s">
        <v>824</v>
      </c>
      <c r="Y57" s="56" t="s">
        <v>52</v>
      </c>
      <c r="Z57" s="116" t="s">
        <v>31</v>
      </c>
      <c r="AA57" s="310" t="s">
        <v>883</v>
      </c>
      <c r="AB57" s="116" t="s">
        <v>883</v>
      </c>
    </row>
    <row r="58" spans="1:28" ht="25.5" x14ac:dyDescent="0.25">
      <c r="A58" s="80" t="s">
        <v>127</v>
      </c>
      <c r="B58" s="103" t="s">
        <v>834</v>
      </c>
      <c r="C58" s="89">
        <v>2018</v>
      </c>
      <c r="D58" s="89" t="s">
        <v>111</v>
      </c>
      <c r="E58" s="87" t="s">
        <v>85</v>
      </c>
      <c r="F58" s="88" t="s">
        <v>85</v>
      </c>
      <c r="G58" s="183" t="s">
        <v>128</v>
      </c>
      <c r="H58" s="25">
        <v>6106.96922</v>
      </c>
      <c r="I58" s="366">
        <v>1174.0888600000001</v>
      </c>
      <c r="J58" s="785">
        <v>4613.8383999999996</v>
      </c>
      <c r="K58" s="752">
        <v>2514.6038400000002</v>
      </c>
      <c r="L58" s="754">
        <v>2099.2345599999994</v>
      </c>
      <c r="M58" s="364">
        <v>319.04196000000047</v>
      </c>
      <c r="N58" s="215">
        <v>0</v>
      </c>
      <c r="O58" s="1564">
        <v>4932.8803600000001</v>
      </c>
      <c r="P58" s="291">
        <v>0</v>
      </c>
      <c r="Q58" s="292">
        <f t="shared" si="8"/>
        <v>4932.8803600000001</v>
      </c>
      <c r="R58" s="29">
        <v>0</v>
      </c>
      <c r="S58" s="27">
        <v>0</v>
      </c>
      <c r="T58" s="26">
        <v>0</v>
      </c>
      <c r="U58" s="29">
        <v>0</v>
      </c>
      <c r="V58" s="32">
        <v>0</v>
      </c>
      <c r="W58" s="32">
        <v>0</v>
      </c>
      <c r="X58" s="5" t="s">
        <v>824</v>
      </c>
      <c r="Y58" s="56" t="s">
        <v>52</v>
      </c>
      <c r="Z58" s="116" t="s">
        <v>604</v>
      </c>
      <c r="AA58" s="310" t="s">
        <v>883</v>
      </c>
      <c r="AB58" s="116" t="s">
        <v>883</v>
      </c>
    </row>
    <row r="59" spans="1:28" ht="25.5" x14ac:dyDescent="0.25">
      <c r="A59" s="1327" t="s">
        <v>129</v>
      </c>
      <c r="B59" s="1346" t="s">
        <v>843</v>
      </c>
      <c r="C59" s="1315">
        <v>2018</v>
      </c>
      <c r="D59" s="1315" t="s">
        <v>111</v>
      </c>
      <c r="E59" s="1338" t="s">
        <v>85</v>
      </c>
      <c r="F59" s="1339" t="s">
        <v>85</v>
      </c>
      <c r="G59" s="1340" t="s">
        <v>130</v>
      </c>
      <c r="H59" s="1574">
        <v>3499.85</v>
      </c>
      <c r="I59" s="1575">
        <v>0</v>
      </c>
      <c r="J59" s="1331">
        <v>0</v>
      </c>
      <c r="K59" s="1538">
        <v>0</v>
      </c>
      <c r="L59" s="1576">
        <v>0</v>
      </c>
      <c r="M59" s="1070">
        <v>0</v>
      </c>
      <c r="N59" s="1569">
        <v>3499.85</v>
      </c>
      <c r="O59" s="1075">
        <v>0</v>
      </c>
      <c r="P59" s="1066">
        <v>3499.85</v>
      </c>
      <c r="Q59" s="1073">
        <f t="shared" si="8"/>
        <v>3499.85</v>
      </c>
      <c r="R59" s="1344">
        <v>0</v>
      </c>
      <c r="S59" s="1333">
        <v>0</v>
      </c>
      <c r="T59" s="1322">
        <v>0</v>
      </c>
      <c r="U59" s="1344">
        <v>0</v>
      </c>
      <c r="V59" s="1343">
        <v>0</v>
      </c>
      <c r="W59" s="1343">
        <v>0</v>
      </c>
      <c r="X59" s="1063" t="s">
        <v>1368</v>
      </c>
      <c r="Y59" s="1323" t="s">
        <v>52</v>
      </c>
      <c r="Z59" s="1078" t="s">
        <v>331</v>
      </c>
      <c r="AA59" s="1079" t="s">
        <v>883</v>
      </c>
      <c r="AB59" s="1078" t="s">
        <v>883</v>
      </c>
    </row>
    <row r="60" spans="1:28" ht="25.5" x14ac:dyDescent="0.25">
      <c r="A60" s="1327" t="s">
        <v>131</v>
      </c>
      <c r="B60" s="1346" t="s">
        <v>843</v>
      </c>
      <c r="C60" s="1315">
        <v>2018</v>
      </c>
      <c r="D60" s="1315" t="s">
        <v>111</v>
      </c>
      <c r="E60" s="1338" t="s">
        <v>85</v>
      </c>
      <c r="F60" s="1339" t="s">
        <v>85</v>
      </c>
      <c r="G60" s="1577" t="s">
        <v>132</v>
      </c>
      <c r="H60" s="1574">
        <v>9928.0499999999993</v>
      </c>
      <c r="I60" s="1578">
        <v>0</v>
      </c>
      <c r="J60" s="1579">
        <v>0</v>
      </c>
      <c r="K60" s="1580">
        <v>0</v>
      </c>
      <c r="L60" s="1069">
        <v>0</v>
      </c>
      <c r="M60" s="1070">
        <v>0</v>
      </c>
      <c r="N60" s="1569">
        <v>9928.0499999999993</v>
      </c>
      <c r="O60" s="1075">
        <v>0</v>
      </c>
      <c r="P60" s="1066">
        <v>9928.0499999999993</v>
      </c>
      <c r="Q60" s="1073">
        <f t="shared" si="8"/>
        <v>9928.0499999999993</v>
      </c>
      <c r="R60" s="1344">
        <v>0</v>
      </c>
      <c r="S60" s="1333">
        <v>0</v>
      </c>
      <c r="T60" s="1322">
        <v>0</v>
      </c>
      <c r="U60" s="1344">
        <v>0</v>
      </c>
      <c r="V60" s="1343">
        <v>0</v>
      </c>
      <c r="W60" s="1343">
        <v>0</v>
      </c>
      <c r="X60" s="1063" t="s">
        <v>1368</v>
      </c>
      <c r="Y60" s="1323" t="s">
        <v>52</v>
      </c>
      <c r="Z60" s="1078" t="s">
        <v>331</v>
      </c>
      <c r="AA60" s="1079" t="s">
        <v>883</v>
      </c>
      <c r="AB60" s="1078" t="s">
        <v>883</v>
      </c>
    </row>
    <row r="61" spans="1:28" ht="25.5" x14ac:dyDescent="0.25">
      <c r="A61" s="80" t="s">
        <v>133</v>
      </c>
      <c r="B61" s="103" t="s">
        <v>833</v>
      </c>
      <c r="C61" s="89">
        <v>2018</v>
      </c>
      <c r="D61" s="89" t="s">
        <v>111</v>
      </c>
      <c r="E61" s="87" t="s">
        <v>85</v>
      </c>
      <c r="F61" s="88" t="s">
        <v>85</v>
      </c>
      <c r="G61" s="368" t="s">
        <v>134</v>
      </c>
      <c r="H61" s="25">
        <v>28742.46</v>
      </c>
      <c r="I61" s="366">
        <v>12055.275900000001</v>
      </c>
      <c r="J61" s="785">
        <v>8081.0471699999998</v>
      </c>
      <c r="K61" s="752">
        <v>175.18379999999999</v>
      </c>
      <c r="L61" s="364">
        <v>7905.86337</v>
      </c>
      <c r="M61" s="203">
        <v>8606.1369299999988</v>
      </c>
      <c r="N61" s="215">
        <v>0</v>
      </c>
      <c r="O61" s="1564">
        <v>16687.184099999999</v>
      </c>
      <c r="P61" s="291">
        <v>0</v>
      </c>
      <c r="Q61" s="292">
        <f t="shared" si="8"/>
        <v>16687.184099999999</v>
      </c>
      <c r="R61" s="29">
        <v>0</v>
      </c>
      <c r="S61" s="27">
        <v>0</v>
      </c>
      <c r="T61" s="26">
        <v>0</v>
      </c>
      <c r="U61" s="29">
        <v>0</v>
      </c>
      <c r="V61" s="32">
        <v>0</v>
      </c>
      <c r="W61" s="32">
        <v>0</v>
      </c>
      <c r="X61" s="5" t="s">
        <v>824</v>
      </c>
      <c r="Y61" s="56" t="s">
        <v>52</v>
      </c>
      <c r="Z61" s="116" t="s">
        <v>691</v>
      </c>
      <c r="AA61" s="310" t="s">
        <v>883</v>
      </c>
      <c r="AB61" s="116" t="s">
        <v>883</v>
      </c>
    </row>
    <row r="62" spans="1:28" ht="25.5" x14ac:dyDescent="0.25">
      <c r="A62" s="80" t="s">
        <v>135</v>
      </c>
      <c r="B62" s="103" t="s">
        <v>809</v>
      </c>
      <c r="C62" s="89">
        <v>2018</v>
      </c>
      <c r="D62" s="89" t="s">
        <v>111</v>
      </c>
      <c r="E62" s="87" t="s">
        <v>85</v>
      </c>
      <c r="F62" s="88" t="s">
        <v>85</v>
      </c>
      <c r="G62" s="368" t="s">
        <v>136</v>
      </c>
      <c r="H62" s="25">
        <v>385</v>
      </c>
      <c r="I62" s="366">
        <v>0</v>
      </c>
      <c r="J62" s="785">
        <v>0</v>
      </c>
      <c r="K62" s="752">
        <v>0</v>
      </c>
      <c r="L62" s="754">
        <v>0</v>
      </c>
      <c r="M62" s="754">
        <v>385</v>
      </c>
      <c r="N62" s="371">
        <v>0</v>
      </c>
      <c r="O62" s="1564">
        <v>385</v>
      </c>
      <c r="P62" s="291">
        <v>0</v>
      </c>
      <c r="Q62" s="292">
        <f t="shared" si="8"/>
        <v>385</v>
      </c>
      <c r="R62" s="29">
        <v>0</v>
      </c>
      <c r="S62" s="27">
        <v>0</v>
      </c>
      <c r="T62" s="26">
        <v>0</v>
      </c>
      <c r="U62" s="29">
        <v>0</v>
      </c>
      <c r="V62" s="32">
        <v>0</v>
      </c>
      <c r="W62" s="32">
        <v>0</v>
      </c>
      <c r="X62" s="5" t="s">
        <v>824</v>
      </c>
      <c r="Y62" s="56" t="s">
        <v>52</v>
      </c>
      <c r="Z62" s="116" t="s">
        <v>604</v>
      </c>
      <c r="AA62" s="310" t="s">
        <v>883</v>
      </c>
      <c r="AB62" s="116" t="s">
        <v>883</v>
      </c>
    </row>
    <row r="63" spans="1:28" ht="30" x14ac:dyDescent="0.25">
      <c r="A63" s="80" t="s">
        <v>137</v>
      </c>
      <c r="B63" s="103" t="s">
        <v>810</v>
      </c>
      <c r="C63" s="89">
        <v>2018</v>
      </c>
      <c r="D63" s="89" t="s">
        <v>111</v>
      </c>
      <c r="E63" s="87" t="s">
        <v>85</v>
      </c>
      <c r="F63" s="88" t="s">
        <v>85</v>
      </c>
      <c r="G63" s="183" t="s">
        <v>138</v>
      </c>
      <c r="H63" s="25">
        <v>539</v>
      </c>
      <c r="I63" s="366">
        <v>0</v>
      </c>
      <c r="J63" s="13">
        <v>0</v>
      </c>
      <c r="K63" s="752">
        <v>0</v>
      </c>
      <c r="L63" s="754">
        <v>0</v>
      </c>
      <c r="M63" s="754">
        <v>539</v>
      </c>
      <c r="N63" s="371">
        <v>0</v>
      </c>
      <c r="O63" s="1564">
        <v>539</v>
      </c>
      <c r="P63" s="291">
        <v>0</v>
      </c>
      <c r="Q63" s="292">
        <f t="shared" si="8"/>
        <v>539</v>
      </c>
      <c r="R63" s="29">
        <v>0</v>
      </c>
      <c r="S63" s="27">
        <v>0</v>
      </c>
      <c r="T63" s="26">
        <v>0</v>
      </c>
      <c r="U63" s="29">
        <v>0</v>
      </c>
      <c r="V63" s="32">
        <v>0</v>
      </c>
      <c r="W63" s="32">
        <v>0</v>
      </c>
      <c r="X63" s="5" t="s">
        <v>824</v>
      </c>
      <c r="Y63" s="56" t="s">
        <v>52</v>
      </c>
      <c r="Z63" s="116" t="s">
        <v>604</v>
      </c>
      <c r="AA63" s="310" t="s">
        <v>883</v>
      </c>
      <c r="AB63" s="116" t="s">
        <v>883</v>
      </c>
    </row>
    <row r="64" spans="1:28" ht="30" x14ac:dyDescent="0.25">
      <c r="A64" s="1327" t="s">
        <v>139</v>
      </c>
      <c r="B64" s="1346" t="s">
        <v>811</v>
      </c>
      <c r="C64" s="1315">
        <v>2018</v>
      </c>
      <c r="D64" s="1315" t="s">
        <v>111</v>
      </c>
      <c r="E64" s="1338" t="s">
        <v>85</v>
      </c>
      <c r="F64" s="1339" t="s">
        <v>85</v>
      </c>
      <c r="G64" s="1340" t="s">
        <v>140</v>
      </c>
      <c r="H64" s="1574">
        <v>4246.3500000000004</v>
      </c>
      <c r="I64" s="1575">
        <v>0</v>
      </c>
      <c r="J64" s="1331">
        <v>0</v>
      </c>
      <c r="K64" s="1538">
        <v>0</v>
      </c>
      <c r="L64" s="1576">
        <v>0</v>
      </c>
      <c r="M64" s="1070">
        <v>0</v>
      </c>
      <c r="N64" s="1569">
        <v>4246.3500000000004</v>
      </c>
      <c r="O64" s="1075">
        <v>0</v>
      </c>
      <c r="P64" s="1066">
        <v>4246.3500000000004</v>
      </c>
      <c r="Q64" s="1073">
        <f t="shared" si="8"/>
        <v>4246.3500000000004</v>
      </c>
      <c r="R64" s="1344">
        <v>0</v>
      </c>
      <c r="S64" s="1333">
        <v>0</v>
      </c>
      <c r="T64" s="1322">
        <v>0</v>
      </c>
      <c r="U64" s="1344">
        <v>0</v>
      </c>
      <c r="V64" s="1343">
        <v>0</v>
      </c>
      <c r="W64" s="1343">
        <v>0</v>
      </c>
      <c r="X64" s="1063" t="s">
        <v>1368</v>
      </c>
      <c r="Y64" s="1323" t="s">
        <v>52</v>
      </c>
      <c r="Z64" s="1078" t="s">
        <v>331</v>
      </c>
      <c r="AA64" s="1079" t="s">
        <v>883</v>
      </c>
      <c r="AB64" s="1078" t="s">
        <v>883</v>
      </c>
    </row>
    <row r="65" spans="1:28" ht="30" x14ac:dyDescent="0.25">
      <c r="A65" s="1350" t="s">
        <v>141</v>
      </c>
      <c r="B65" s="1494" t="s">
        <v>812</v>
      </c>
      <c r="C65" s="1495">
        <v>2018</v>
      </c>
      <c r="D65" s="1495" t="s">
        <v>111</v>
      </c>
      <c r="E65" s="1496" t="s">
        <v>85</v>
      </c>
      <c r="F65" s="1497" t="s">
        <v>85</v>
      </c>
      <c r="G65" s="1498" t="s">
        <v>142</v>
      </c>
      <c r="H65" s="677">
        <v>7400.3879999999999</v>
      </c>
      <c r="I65" s="1499">
        <v>0</v>
      </c>
      <c r="J65" s="1540">
        <v>6375.5720899999997</v>
      </c>
      <c r="K65" s="1500">
        <v>0</v>
      </c>
      <c r="L65" s="1501">
        <v>6375.5720899999997</v>
      </c>
      <c r="M65" s="1357">
        <v>858.56791000000021</v>
      </c>
      <c r="N65" s="1565">
        <v>166.24799999999999</v>
      </c>
      <c r="O65" s="1566">
        <v>7234.14</v>
      </c>
      <c r="P65" s="990">
        <v>166.24799999999999</v>
      </c>
      <c r="Q65" s="1360">
        <f t="shared" si="8"/>
        <v>7400.3879999999999</v>
      </c>
      <c r="R65" s="1502">
        <v>0</v>
      </c>
      <c r="S65" s="1503">
        <v>0</v>
      </c>
      <c r="T65" s="1504">
        <v>0</v>
      </c>
      <c r="U65" s="1493">
        <v>0</v>
      </c>
      <c r="V65" s="1505">
        <v>0</v>
      </c>
      <c r="W65" s="1505">
        <v>0</v>
      </c>
      <c r="X65" s="676" t="s">
        <v>745</v>
      </c>
      <c r="Y65" s="635" t="s">
        <v>52</v>
      </c>
      <c r="Z65" s="1450" t="s">
        <v>31</v>
      </c>
      <c r="AA65" s="1449" t="s">
        <v>883</v>
      </c>
      <c r="AB65" s="1450" t="s">
        <v>883</v>
      </c>
    </row>
    <row r="66" spans="1:28" ht="30" x14ac:dyDescent="0.25">
      <c r="A66" s="80" t="s">
        <v>143</v>
      </c>
      <c r="B66" s="103" t="s">
        <v>843</v>
      </c>
      <c r="C66" s="89">
        <v>2018</v>
      </c>
      <c r="D66" s="89" t="s">
        <v>111</v>
      </c>
      <c r="E66" s="87" t="s">
        <v>85</v>
      </c>
      <c r="F66" s="88" t="s">
        <v>85</v>
      </c>
      <c r="G66" s="370" t="s">
        <v>144</v>
      </c>
      <c r="H66" s="25">
        <v>13322.95</v>
      </c>
      <c r="I66" s="366">
        <v>0</v>
      </c>
      <c r="J66" s="785">
        <v>0</v>
      </c>
      <c r="K66" s="752">
        <v>0</v>
      </c>
      <c r="L66" s="754">
        <v>0</v>
      </c>
      <c r="M66" s="364">
        <v>0</v>
      </c>
      <c r="N66" s="215">
        <v>0</v>
      </c>
      <c r="O66" s="1572">
        <v>0</v>
      </c>
      <c r="P66" s="291">
        <v>0</v>
      </c>
      <c r="Q66" s="292">
        <f t="shared" si="8"/>
        <v>0</v>
      </c>
      <c r="R66" s="29">
        <v>0</v>
      </c>
      <c r="S66" s="27">
        <v>0</v>
      </c>
      <c r="T66" s="26">
        <v>0</v>
      </c>
      <c r="U66" s="29">
        <v>13322.95</v>
      </c>
      <c r="V66" s="32">
        <v>0</v>
      </c>
      <c r="W66" s="32">
        <v>0</v>
      </c>
      <c r="X66" s="5" t="s">
        <v>824</v>
      </c>
      <c r="Y66" s="56" t="s">
        <v>20</v>
      </c>
      <c r="Z66" s="116" t="s">
        <v>791</v>
      </c>
      <c r="AA66" s="310" t="s">
        <v>883</v>
      </c>
      <c r="AB66" s="116" t="s">
        <v>882</v>
      </c>
    </row>
    <row r="67" spans="1:28" ht="36" customHeight="1" x14ac:dyDescent="0.25">
      <c r="A67" s="80" t="s">
        <v>145</v>
      </c>
      <c r="B67" s="103" t="s">
        <v>843</v>
      </c>
      <c r="C67" s="89">
        <v>2018</v>
      </c>
      <c r="D67" s="89" t="s">
        <v>111</v>
      </c>
      <c r="E67" s="87" t="s">
        <v>85</v>
      </c>
      <c r="F67" s="88" t="s">
        <v>85</v>
      </c>
      <c r="G67" s="370" t="s">
        <v>146</v>
      </c>
      <c r="H67" s="25">
        <v>3124.5</v>
      </c>
      <c r="I67" s="366">
        <v>0</v>
      </c>
      <c r="J67" s="785">
        <v>0</v>
      </c>
      <c r="K67" s="752">
        <v>0</v>
      </c>
      <c r="L67" s="754">
        <v>0</v>
      </c>
      <c r="M67" s="364">
        <f>3125-0.5</f>
        <v>3124.5</v>
      </c>
      <c r="N67" s="215">
        <v>0</v>
      </c>
      <c r="O67" s="1564">
        <v>3124.5</v>
      </c>
      <c r="P67" s="291">
        <v>0</v>
      </c>
      <c r="Q67" s="292">
        <f t="shared" si="8"/>
        <v>3124.5</v>
      </c>
      <c r="R67" s="29">
        <v>0</v>
      </c>
      <c r="S67" s="27">
        <v>0</v>
      </c>
      <c r="T67" s="26">
        <v>0</v>
      </c>
      <c r="U67" s="29">
        <v>0</v>
      </c>
      <c r="V67" s="32">
        <v>0</v>
      </c>
      <c r="W67" s="32">
        <v>0</v>
      </c>
      <c r="X67" s="4" t="s">
        <v>1061</v>
      </c>
      <c r="Y67" s="56" t="s">
        <v>52</v>
      </c>
      <c r="Z67" s="116" t="s">
        <v>602</v>
      </c>
      <c r="AA67" s="310" t="s">
        <v>883</v>
      </c>
      <c r="AB67" s="116" t="s">
        <v>883</v>
      </c>
    </row>
    <row r="68" spans="1:28" ht="25.5" x14ac:dyDescent="0.25">
      <c r="A68" s="80" t="s">
        <v>147</v>
      </c>
      <c r="B68" s="103" t="s">
        <v>835</v>
      </c>
      <c r="C68" s="89">
        <v>2018</v>
      </c>
      <c r="D68" s="89" t="s">
        <v>111</v>
      </c>
      <c r="E68" s="87" t="s">
        <v>85</v>
      </c>
      <c r="F68" s="88" t="s">
        <v>85</v>
      </c>
      <c r="G68" s="368" t="s">
        <v>148</v>
      </c>
      <c r="H68" s="25">
        <v>7067.45</v>
      </c>
      <c r="I68" s="366">
        <v>1210</v>
      </c>
      <c r="J68" s="785">
        <v>1803.48831</v>
      </c>
      <c r="K68" s="752">
        <v>267.02086000000003</v>
      </c>
      <c r="L68" s="754">
        <v>1536.4674499999999</v>
      </c>
      <c r="M68" s="364">
        <v>4053.9616899999996</v>
      </c>
      <c r="N68" s="215">
        <v>0</v>
      </c>
      <c r="O68" s="1564">
        <v>5857.45</v>
      </c>
      <c r="P68" s="291">
        <v>0</v>
      </c>
      <c r="Q68" s="292">
        <f t="shared" si="8"/>
        <v>5857.45</v>
      </c>
      <c r="R68" s="29">
        <v>0</v>
      </c>
      <c r="S68" s="27">
        <v>0</v>
      </c>
      <c r="T68" s="26">
        <v>0</v>
      </c>
      <c r="U68" s="29">
        <v>0</v>
      </c>
      <c r="V68" s="32">
        <v>0</v>
      </c>
      <c r="W68" s="32">
        <v>0</v>
      </c>
      <c r="X68" s="4" t="s">
        <v>1061</v>
      </c>
      <c r="Y68" s="56" t="s">
        <v>52</v>
      </c>
      <c r="Z68" s="116" t="s">
        <v>604</v>
      </c>
      <c r="AA68" s="310" t="s">
        <v>883</v>
      </c>
      <c r="AB68" s="116" t="s">
        <v>883</v>
      </c>
    </row>
    <row r="69" spans="1:28" s="1492" customFormat="1" ht="25.5" x14ac:dyDescent="0.25">
      <c r="A69" s="82" t="s">
        <v>149</v>
      </c>
      <c r="B69" s="132" t="s">
        <v>888</v>
      </c>
      <c r="C69" s="78">
        <v>2018</v>
      </c>
      <c r="D69" s="78" t="s">
        <v>111</v>
      </c>
      <c r="E69" s="79" t="s">
        <v>85</v>
      </c>
      <c r="F69" s="86" t="s">
        <v>85</v>
      </c>
      <c r="G69" s="186" t="s">
        <v>150</v>
      </c>
      <c r="H69" s="22">
        <v>3751</v>
      </c>
      <c r="I69" s="476">
        <v>0</v>
      </c>
      <c r="J69" s="788">
        <v>3751</v>
      </c>
      <c r="K69" s="581">
        <v>3751</v>
      </c>
      <c r="L69" s="387">
        <v>0</v>
      </c>
      <c r="M69" s="388">
        <v>0</v>
      </c>
      <c r="N69" s="1570">
        <v>0</v>
      </c>
      <c r="O69" s="871">
        <v>3751</v>
      </c>
      <c r="P69" s="710">
        <v>0</v>
      </c>
      <c r="Q69" s="389">
        <f t="shared" si="8"/>
        <v>3751</v>
      </c>
      <c r="R69" s="37">
        <v>0</v>
      </c>
      <c r="S69" s="24">
        <v>0</v>
      </c>
      <c r="T69" s="23">
        <v>0</v>
      </c>
      <c r="U69" s="40">
        <v>0</v>
      </c>
      <c r="V69" s="37">
        <v>0</v>
      </c>
      <c r="W69" s="24">
        <v>0</v>
      </c>
      <c r="X69" s="83" t="s">
        <v>824</v>
      </c>
      <c r="Y69" s="129" t="s">
        <v>924</v>
      </c>
      <c r="Z69" s="74" t="s">
        <v>27</v>
      </c>
      <c r="AA69" s="392" t="s">
        <v>883</v>
      </c>
      <c r="AB69" s="74" t="s">
        <v>883</v>
      </c>
    </row>
    <row r="70" spans="1:28" ht="30" x14ac:dyDescent="0.25">
      <c r="A70" s="1327" t="s">
        <v>151</v>
      </c>
      <c r="B70" s="1346" t="s">
        <v>843</v>
      </c>
      <c r="C70" s="1315">
        <v>2018</v>
      </c>
      <c r="D70" s="1315" t="s">
        <v>111</v>
      </c>
      <c r="E70" s="1338" t="s">
        <v>85</v>
      </c>
      <c r="F70" s="1339" t="s">
        <v>85</v>
      </c>
      <c r="G70" s="1581" t="s">
        <v>152</v>
      </c>
      <c r="H70" s="1457">
        <v>9636.2491800000007</v>
      </c>
      <c r="I70" s="1578">
        <v>0</v>
      </c>
      <c r="J70" s="1579">
        <v>0</v>
      </c>
      <c r="K70" s="1580">
        <v>0</v>
      </c>
      <c r="L70" s="1069">
        <v>0</v>
      </c>
      <c r="M70" s="1070">
        <v>0</v>
      </c>
      <c r="N70" s="1569">
        <v>9636.2491800000007</v>
      </c>
      <c r="O70" s="1075">
        <v>0</v>
      </c>
      <c r="P70" s="1066">
        <v>9636.2491800000007</v>
      </c>
      <c r="Q70" s="1073">
        <f t="shared" si="8"/>
        <v>9636.2491800000007</v>
      </c>
      <c r="R70" s="1344">
        <v>0</v>
      </c>
      <c r="S70" s="1333">
        <v>0</v>
      </c>
      <c r="T70" s="1322">
        <v>0</v>
      </c>
      <c r="U70" s="1344">
        <v>0</v>
      </c>
      <c r="V70" s="1343">
        <v>0</v>
      </c>
      <c r="W70" s="1343">
        <v>0</v>
      </c>
      <c r="X70" s="1063" t="s">
        <v>1368</v>
      </c>
      <c r="Y70" s="1323" t="s">
        <v>52</v>
      </c>
      <c r="Z70" s="1078" t="s">
        <v>331</v>
      </c>
      <c r="AA70" s="1079" t="s">
        <v>883</v>
      </c>
      <c r="AB70" s="1078" t="s">
        <v>883</v>
      </c>
    </row>
    <row r="71" spans="1:28" ht="25.5" x14ac:dyDescent="0.25">
      <c r="A71" s="1327" t="s">
        <v>153</v>
      </c>
      <c r="B71" s="1346" t="s">
        <v>843</v>
      </c>
      <c r="C71" s="1315">
        <v>2018</v>
      </c>
      <c r="D71" s="1315" t="s">
        <v>111</v>
      </c>
      <c r="E71" s="1338" t="s">
        <v>85</v>
      </c>
      <c r="F71" s="1339" t="s">
        <v>85</v>
      </c>
      <c r="G71" s="1577" t="s">
        <v>154</v>
      </c>
      <c r="H71" s="1582">
        <v>1860</v>
      </c>
      <c r="I71" s="1575">
        <v>0</v>
      </c>
      <c r="J71" s="1331">
        <v>0</v>
      </c>
      <c r="K71" s="1538">
        <v>0</v>
      </c>
      <c r="L71" s="1576">
        <v>0</v>
      </c>
      <c r="M71" s="1070">
        <v>0</v>
      </c>
      <c r="N71" s="1569">
        <v>1860</v>
      </c>
      <c r="O71" s="1075">
        <v>0</v>
      </c>
      <c r="P71" s="1066">
        <v>1860</v>
      </c>
      <c r="Q71" s="1073">
        <f t="shared" si="8"/>
        <v>1860</v>
      </c>
      <c r="R71" s="1344">
        <v>0</v>
      </c>
      <c r="S71" s="1333">
        <v>0</v>
      </c>
      <c r="T71" s="1322">
        <v>0</v>
      </c>
      <c r="U71" s="1344">
        <v>0</v>
      </c>
      <c r="V71" s="1343">
        <v>0</v>
      </c>
      <c r="W71" s="1343">
        <v>0</v>
      </c>
      <c r="X71" s="1063" t="s">
        <v>1368</v>
      </c>
      <c r="Y71" s="1323" t="s">
        <v>26</v>
      </c>
      <c r="Z71" s="1078" t="s">
        <v>331</v>
      </c>
      <c r="AA71" s="1079" t="s">
        <v>882</v>
      </c>
      <c r="AB71" s="1078" t="s">
        <v>882</v>
      </c>
    </row>
    <row r="72" spans="1:28" ht="25.5" x14ac:dyDescent="0.25">
      <c r="A72" s="1327" t="s">
        <v>155</v>
      </c>
      <c r="B72" s="1346" t="s">
        <v>843</v>
      </c>
      <c r="C72" s="1315">
        <v>2018</v>
      </c>
      <c r="D72" s="1315" t="s">
        <v>111</v>
      </c>
      <c r="E72" s="1338" t="s">
        <v>85</v>
      </c>
      <c r="F72" s="1339" t="s">
        <v>85</v>
      </c>
      <c r="G72" s="1577" t="s">
        <v>156</v>
      </c>
      <c r="H72" s="1574">
        <v>350</v>
      </c>
      <c r="I72" s="1575">
        <v>0</v>
      </c>
      <c r="J72" s="1331">
        <v>0</v>
      </c>
      <c r="K72" s="1538">
        <v>0</v>
      </c>
      <c r="L72" s="1069">
        <v>0</v>
      </c>
      <c r="M72" s="1070">
        <v>0</v>
      </c>
      <c r="N72" s="1569">
        <v>350</v>
      </c>
      <c r="O72" s="1075">
        <v>0</v>
      </c>
      <c r="P72" s="1066">
        <v>350</v>
      </c>
      <c r="Q72" s="1073">
        <f t="shared" si="8"/>
        <v>350</v>
      </c>
      <c r="R72" s="1344">
        <v>0</v>
      </c>
      <c r="S72" s="1333">
        <v>0</v>
      </c>
      <c r="T72" s="1322">
        <v>0</v>
      </c>
      <c r="U72" s="1344">
        <v>0</v>
      </c>
      <c r="V72" s="1343">
        <v>0</v>
      </c>
      <c r="W72" s="1343">
        <v>0</v>
      </c>
      <c r="X72" s="1063" t="s">
        <v>1368</v>
      </c>
      <c r="Y72" s="1323" t="s">
        <v>26</v>
      </c>
      <c r="Z72" s="1078" t="s">
        <v>331</v>
      </c>
      <c r="AA72" s="1079" t="s">
        <v>882</v>
      </c>
      <c r="AB72" s="1078" t="s">
        <v>882</v>
      </c>
    </row>
    <row r="73" spans="1:28" s="1492" customFormat="1" ht="25.5" x14ac:dyDescent="0.25">
      <c r="A73" s="82" t="s">
        <v>157</v>
      </c>
      <c r="B73" s="132" t="s">
        <v>836</v>
      </c>
      <c r="C73" s="78">
        <v>2018</v>
      </c>
      <c r="D73" s="78" t="s">
        <v>111</v>
      </c>
      <c r="E73" s="79" t="s">
        <v>85</v>
      </c>
      <c r="F73" s="86" t="s">
        <v>85</v>
      </c>
      <c r="G73" s="186" t="s">
        <v>158</v>
      </c>
      <c r="H73" s="38">
        <v>12010.78</v>
      </c>
      <c r="I73" s="472">
        <v>11242.8</v>
      </c>
      <c r="J73" s="786">
        <v>767.97896000000003</v>
      </c>
      <c r="K73" s="755">
        <v>0</v>
      </c>
      <c r="L73" s="387">
        <v>767.97896000000003</v>
      </c>
      <c r="M73" s="388">
        <v>1.0399999999999999E-3</v>
      </c>
      <c r="N73" s="1570">
        <v>0</v>
      </c>
      <c r="O73" s="871">
        <v>767.98000000000138</v>
      </c>
      <c r="P73" s="710">
        <v>0</v>
      </c>
      <c r="Q73" s="389">
        <f t="shared" si="8"/>
        <v>767.98000000000138</v>
      </c>
      <c r="R73" s="85">
        <v>0</v>
      </c>
      <c r="S73" s="21">
        <v>0</v>
      </c>
      <c r="T73" s="20">
        <v>0</v>
      </c>
      <c r="U73" s="85">
        <v>0</v>
      </c>
      <c r="V73" s="39">
        <v>0</v>
      </c>
      <c r="W73" s="39">
        <v>0</v>
      </c>
      <c r="X73" s="83" t="s">
        <v>816</v>
      </c>
      <c r="Y73" s="129" t="s">
        <v>924</v>
      </c>
      <c r="Z73" s="74" t="s">
        <v>813</v>
      </c>
      <c r="AA73" s="392" t="s">
        <v>883</v>
      </c>
      <c r="AB73" s="74" t="s">
        <v>883</v>
      </c>
    </row>
    <row r="74" spans="1:28" ht="25.5" x14ac:dyDescent="0.25">
      <c r="A74" s="80" t="s">
        <v>159</v>
      </c>
      <c r="B74" s="103" t="s">
        <v>889</v>
      </c>
      <c r="C74" s="89">
        <v>2018</v>
      </c>
      <c r="D74" s="89" t="s">
        <v>111</v>
      </c>
      <c r="E74" s="87" t="s">
        <v>85</v>
      </c>
      <c r="F74" s="88" t="s">
        <v>85</v>
      </c>
      <c r="G74" s="368" t="s">
        <v>160</v>
      </c>
      <c r="H74" s="25">
        <v>7422.87</v>
      </c>
      <c r="I74" s="366">
        <v>0</v>
      </c>
      <c r="J74" s="785">
        <v>5382.6668499999996</v>
      </c>
      <c r="K74" s="752">
        <v>5382.6668499999996</v>
      </c>
      <c r="L74" s="754">
        <v>0</v>
      </c>
      <c r="M74" s="754">
        <v>2040.2031500000001</v>
      </c>
      <c r="N74" s="215">
        <v>0</v>
      </c>
      <c r="O74" s="1564">
        <v>7422.87</v>
      </c>
      <c r="P74" s="291">
        <v>0</v>
      </c>
      <c r="Q74" s="292">
        <f t="shared" si="8"/>
        <v>7422.87</v>
      </c>
      <c r="R74" s="29">
        <v>0</v>
      </c>
      <c r="S74" s="27">
        <v>0</v>
      </c>
      <c r="T74" s="26">
        <v>0</v>
      </c>
      <c r="U74" s="29">
        <v>0</v>
      </c>
      <c r="V74" s="32">
        <v>0</v>
      </c>
      <c r="W74" s="32">
        <v>0</v>
      </c>
      <c r="X74" s="4" t="s">
        <v>824</v>
      </c>
      <c r="Y74" s="56" t="s">
        <v>52</v>
      </c>
      <c r="Z74" s="116" t="s">
        <v>691</v>
      </c>
      <c r="AA74" s="310" t="s">
        <v>883</v>
      </c>
      <c r="AB74" s="116" t="s">
        <v>883</v>
      </c>
    </row>
    <row r="75" spans="1:28" s="1492" customFormat="1" ht="25.5" x14ac:dyDescent="0.25">
      <c r="A75" s="82" t="s">
        <v>161</v>
      </c>
      <c r="B75" s="132" t="s">
        <v>890</v>
      </c>
      <c r="C75" s="78">
        <v>2018</v>
      </c>
      <c r="D75" s="78" t="s">
        <v>111</v>
      </c>
      <c r="E75" s="79" t="s">
        <v>85</v>
      </c>
      <c r="F75" s="86" t="s">
        <v>85</v>
      </c>
      <c r="G75" s="1562" t="s">
        <v>162</v>
      </c>
      <c r="H75" s="38">
        <f>7177.69+0.00267</f>
        <v>7177.6926699999995</v>
      </c>
      <c r="I75" s="472">
        <v>0</v>
      </c>
      <c r="J75" s="786">
        <v>7177.6926700000004</v>
      </c>
      <c r="K75" s="755">
        <v>7177.6926700000004</v>
      </c>
      <c r="L75" s="775">
        <v>0</v>
      </c>
      <c r="M75" s="388">
        <v>0</v>
      </c>
      <c r="N75" s="1570">
        <v>0</v>
      </c>
      <c r="O75" s="871">
        <v>7177.6926699999995</v>
      </c>
      <c r="P75" s="710">
        <v>0</v>
      </c>
      <c r="Q75" s="389">
        <f t="shared" si="8"/>
        <v>7177.6926699999995</v>
      </c>
      <c r="R75" s="37">
        <v>0</v>
      </c>
      <c r="S75" s="21">
        <v>0</v>
      </c>
      <c r="T75" s="20">
        <v>0</v>
      </c>
      <c r="U75" s="85">
        <v>0</v>
      </c>
      <c r="V75" s="39">
        <v>0</v>
      </c>
      <c r="W75" s="39">
        <v>0</v>
      </c>
      <c r="X75" s="83" t="s">
        <v>816</v>
      </c>
      <c r="Y75" s="129" t="s">
        <v>924</v>
      </c>
      <c r="Z75" s="74" t="s">
        <v>343</v>
      </c>
      <c r="AA75" s="392" t="s">
        <v>883</v>
      </c>
      <c r="AB75" s="74" t="s">
        <v>883</v>
      </c>
    </row>
    <row r="76" spans="1:28" ht="25.5" x14ac:dyDescent="0.25">
      <c r="A76" s="71" t="s">
        <v>163</v>
      </c>
      <c r="B76" s="94" t="s">
        <v>843</v>
      </c>
      <c r="C76" s="5">
        <v>2018</v>
      </c>
      <c r="D76" s="5" t="s">
        <v>111</v>
      </c>
      <c r="E76" s="72" t="s">
        <v>18</v>
      </c>
      <c r="F76" s="73" t="s">
        <v>18</v>
      </c>
      <c r="G76" s="372" t="s">
        <v>164</v>
      </c>
      <c r="H76" s="17">
        <v>27718.73</v>
      </c>
      <c r="I76" s="213">
        <f>8828.88+971.30172</f>
        <v>9800.1817199999987</v>
      </c>
      <c r="J76" s="13">
        <f>2.1+1282.6</f>
        <v>1284.6999999999998</v>
      </c>
      <c r="K76" s="756">
        <v>2.1</v>
      </c>
      <c r="L76" s="754">
        <v>1282.5999999999999</v>
      </c>
      <c r="M76" s="364">
        <v>2000</v>
      </c>
      <c r="N76" s="215">
        <v>6715.3</v>
      </c>
      <c r="O76" s="1564">
        <v>10000</v>
      </c>
      <c r="P76" s="291">
        <v>0</v>
      </c>
      <c r="Q76" s="292">
        <f t="shared" si="8"/>
        <v>10000</v>
      </c>
      <c r="R76" s="36">
        <v>0</v>
      </c>
      <c r="S76" s="27">
        <v>0</v>
      </c>
      <c r="T76" s="18">
        <v>0</v>
      </c>
      <c r="U76" s="30">
        <v>7918.54828</v>
      </c>
      <c r="V76" s="36">
        <v>0</v>
      </c>
      <c r="W76" s="36">
        <v>0</v>
      </c>
      <c r="X76" s="4" t="s">
        <v>824</v>
      </c>
      <c r="Y76" s="56" t="s">
        <v>52</v>
      </c>
      <c r="Z76" s="116" t="s">
        <v>839</v>
      </c>
      <c r="AA76" s="310" t="s">
        <v>879</v>
      </c>
      <c r="AB76" s="116" t="s">
        <v>883</v>
      </c>
    </row>
    <row r="77" spans="1:28" ht="25.5" x14ac:dyDescent="0.25">
      <c r="A77" s="1327" t="s">
        <v>165</v>
      </c>
      <c r="B77" s="1346" t="s">
        <v>843</v>
      </c>
      <c r="C77" s="1315">
        <v>2018</v>
      </c>
      <c r="D77" s="1063" t="s">
        <v>859</v>
      </c>
      <c r="E77" s="1338" t="s">
        <v>85</v>
      </c>
      <c r="F77" s="1339" t="s">
        <v>85</v>
      </c>
      <c r="G77" s="1583" t="s">
        <v>166</v>
      </c>
      <c r="H77" s="1574">
        <v>11358.69</v>
      </c>
      <c r="I77" s="1575">
        <v>0</v>
      </c>
      <c r="J77" s="1331">
        <v>0</v>
      </c>
      <c r="K77" s="1538">
        <v>0</v>
      </c>
      <c r="L77" s="1576">
        <v>0</v>
      </c>
      <c r="M77" s="1070">
        <v>0</v>
      </c>
      <c r="N77" s="1584">
        <v>11358.69</v>
      </c>
      <c r="O77" s="1075">
        <v>0</v>
      </c>
      <c r="P77" s="1066">
        <v>11358.69</v>
      </c>
      <c r="Q77" s="1073">
        <f t="shared" si="8"/>
        <v>11358.69</v>
      </c>
      <c r="R77" s="1344">
        <v>0</v>
      </c>
      <c r="S77" s="1333">
        <v>0</v>
      </c>
      <c r="T77" s="1322">
        <v>0</v>
      </c>
      <c r="U77" s="1344">
        <v>0</v>
      </c>
      <c r="V77" s="1343">
        <v>0</v>
      </c>
      <c r="W77" s="1343">
        <v>0</v>
      </c>
      <c r="X77" s="1063" t="s">
        <v>1368</v>
      </c>
      <c r="Y77" s="1323" t="s">
        <v>52</v>
      </c>
      <c r="Z77" s="1078" t="s">
        <v>331</v>
      </c>
      <c r="AA77" s="1079" t="s">
        <v>883</v>
      </c>
      <c r="AB77" s="1078" t="s">
        <v>883</v>
      </c>
    </row>
    <row r="78" spans="1:28" ht="25.5" x14ac:dyDescent="0.25">
      <c r="A78" s="80" t="s">
        <v>167</v>
      </c>
      <c r="B78" s="103" t="s">
        <v>892</v>
      </c>
      <c r="C78" s="89">
        <v>2018</v>
      </c>
      <c r="D78" s="5" t="s">
        <v>859</v>
      </c>
      <c r="E78" s="87" t="s">
        <v>85</v>
      </c>
      <c r="F78" s="88" t="s">
        <v>85</v>
      </c>
      <c r="G78" s="612" t="s">
        <v>168</v>
      </c>
      <c r="H78" s="25">
        <v>9850.6017699999993</v>
      </c>
      <c r="I78" s="366">
        <v>0</v>
      </c>
      <c r="J78" s="785">
        <v>1389.8616400000001</v>
      </c>
      <c r="K78" s="752">
        <v>1389.8616400000001</v>
      </c>
      <c r="L78" s="203">
        <v>0</v>
      </c>
      <c r="M78" s="203">
        <v>0</v>
      </c>
      <c r="N78" s="30">
        <v>8460.740130000002</v>
      </c>
      <c r="O78" s="1564">
        <v>9850.6017700000011</v>
      </c>
      <c r="P78" s="291">
        <v>0</v>
      </c>
      <c r="Q78" s="292">
        <f t="shared" si="8"/>
        <v>9850.6017700000011</v>
      </c>
      <c r="R78" s="29">
        <v>0</v>
      </c>
      <c r="S78" s="27">
        <v>0</v>
      </c>
      <c r="T78" s="26">
        <v>0</v>
      </c>
      <c r="U78" s="29">
        <v>0</v>
      </c>
      <c r="V78" s="32">
        <v>0</v>
      </c>
      <c r="W78" s="32">
        <v>0</v>
      </c>
      <c r="X78" s="4" t="s">
        <v>824</v>
      </c>
      <c r="Y78" s="56" t="s">
        <v>52</v>
      </c>
      <c r="Z78" s="116" t="s">
        <v>602</v>
      </c>
      <c r="AA78" s="310" t="s">
        <v>883</v>
      </c>
      <c r="AB78" s="116" t="s">
        <v>883</v>
      </c>
    </row>
    <row r="79" spans="1:28" ht="30" x14ac:dyDescent="0.25">
      <c r="A79" s="1327" t="s">
        <v>169</v>
      </c>
      <c r="B79" s="1346" t="s">
        <v>843</v>
      </c>
      <c r="C79" s="1315">
        <v>2018</v>
      </c>
      <c r="D79" s="1063" t="s">
        <v>859</v>
      </c>
      <c r="E79" s="1338" t="s">
        <v>85</v>
      </c>
      <c r="F79" s="1339" t="s">
        <v>85</v>
      </c>
      <c r="G79" s="1585" t="s">
        <v>170</v>
      </c>
      <c r="H79" s="1574">
        <v>7479.0075800000004</v>
      </c>
      <c r="I79" s="1575">
        <v>0</v>
      </c>
      <c r="J79" s="1331">
        <v>0</v>
      </c>
      <c r="K79" s="1538">
        <v>0</v>
      </c>
      <c r="L79" s="1069">
        <v>0</v>
      </c>
      <c r="M79" s="1228">
        <v>0</v>
      </c>
      <c r="N79" s="1569">
        <v>7479.0075800000004</v>
      </c>
      <c r="O79" s="1075">
        <v>0</v>
      </c>
      <c r="P79" s="1066">
        <v>7479.0075800000004</v>
      </c>
      <c r="Q79" s="1073">
        <f t="shared" si="8"/>
        <v>7479.0075800000004</v>
      </c>
      <c r="R79" s="1344">
        <v>0</v>
      </c>
      <c r="S79" s="1333">
        <v>0</v>
      </c>
      <c r="T79" s="1322">
        <v>0</v>
      </c>
      <c r="U79" s="1344">
        <v>0</v>
      </c>
      <c r="V79" s="1343">
        <v>0</v>
      </c>
      <c r="W79" s="1343">
        <v>0</v>
      </c>
      <c r="X79" s="1063" t="s">
        <v>1368</v>
      </c>
      <c r="Y79" s="1323" t="s">
        <v>52</v>
      </c>
      <c r="Z79" s="1078" t="s">
        <v>331</v>
      </c>
      <c r="AA79" s="1079" t="s">
        <v>883</v>
      </c>
      <c r="AB79" s="1078" t="s">
        <v>883</v>
      </c>
    </row>
    <row r="80" spans="1:28" ht="30" x14ac:dyDescent="0.25">
      <c r="A80" s="80" t="s">
        <v>171</v>
      </c>
      <c r="B80" s="103" t="s">
        <v>837</v>
      </c>
      <c r="C80" s="89">
        <v>2018</v>
      </c>
      <c r="D80" s="5" t="s">
        <v>859</v>
      </c>
      <c r="E80" s="87" t="s">
        <v>85</v>
      </c>
      <c r="F80" s="88" t="s">
        <v>85</v>
      </c>
      <c r="G80" s="374" t="s">
        <v>172</v>
      </c>
      <c r="H80" s="25">
        <v>3453.1888399999998</v>
      </c>
      <c r="I80" s="366">
        <v>800.34458999999993</v>
      </c>
      <c r="J80" s="785">
        <v>2613.18102</v>
      </c>
      <c r="K80" s="752">
        <v>1920.7338999999999</v>
      </c>
      <c r="L80" s="203">
        <v>692.44712000000004</v>
      </c>
      <c r="M80" s="364">
        <f>40.11035-0.44712</f>
        <v>39.663229999999999</v>
      </c>
      <c r="N80" s="215">
        <v>0</v>
      </c>
      <c r="O80" s="1564">
        <v>2652.8442500000001</v>
      </c>
      <c r="P80" s="302">
        <v>0</v>
      </c>
      <c r="Q80" s="292">
        <f t="shared" si="8"/>
        <v>2652.8442500000001</v>
      </c>
      <c r="R80" s="29">
        <v>0</v>
      </c>
      <c r="S80" s="27">
        <v>0</v>
      </c>
      <c r="T80" s="26">
        <v>0</v>
      </c>
      <c r="U80" s="29">
        <v>0</v>
      </c>
      <c r="V80" s="32">
        <v>0</v>
      </c>
      <c r="W80" s="32">
        <v>0</v>
      </c>
      <c r="X80" s="4" t="s">
        <v>824</v>
      </c>
      <c r="Y80" s="56" t="s">
        <v>52</v>
      </c>
      <c r="Z80" s="116" t="s">
        <v>691</v>
      </c>
      <c r="AA80" s="310" t="s">
        <v>883</v>
      </c>
      <c r="AB80" s="116" t="s">
        <v>883</v>
      </c>
    </row>
    <row r="81" spans="1:28" ht="30" x14ac:dyDescent="0.25">
      <c r="A81" s="80" t="s">
        <v>173</v>
      </c>
      <c r="B81" s="103" t="s">
        <v>838</v>
      </c>
      <c r="C81" s="89">
        <v>2018</v>
      </c>
      <c r="D81" s="5" t="s">
        <v>859</v>
      </c>
      <c r="E81" s="87" t="s">
        <v>85</v>
      </c>
      <c r="F81" s="88" t="s">
        <v>85</v>
      </c>
      <c r="G81" s="374" t="s">
        <v>174</v>
      </c>
      <c r="H81" s="25">
        <v>5654.84</v>
      </c>
      <c r="I81" s="366">
        <v>1693.96892</v>
      </c>
      <c r="J81" s="785">
        <v>2395.9220399999999</v>
      </c>
      <c r="K81" s="752">
        <v>632.67544999999996</v>
      </c>
      <c r="L81" s="203">
        <v>1763.24659</v>
      </c>
      <c r="M81" s="364">
        <v>1564.9490400000002</v>
      </c>
      <c r="N81" s="215">
        <v>0</v>
      </c>
      <c r="O81" s="1564">
        <v>3960.8710799999999</v>
      </c>
      <c r="P81" s="291">
        <v>0</v>
      </c>
      <c r="Q81" s="292">
        <f t="shared" si="8"/>
        <v>3960.8710799999999</v>
      </c>
      <c r="R81" s="29">
        <v>0</v>
      </c>
      <c r="S81" s="27">
        <v>0</v>
      </c>
      <c r="T81" s="26">
        <v>0</v>
      </c>
      <c r="U81" s="29">
        <v>0</v>
      </c>
      <c r="V81" s="32">
        <v>0</v>
      </c>
      <c r="W81" s="32">
        <v>0</v>
      </c>
      <c r="X81" s="5" t="s">
        <v>824</v>
      </c>
      <c r="Y81" s="56" t="s">
        <v>52</v>
      </c>
      <c r="Z81" s="116" t="s">
        <v>604</v>
      </c>
      <c r="AA81" s="310" t="s">
        <v>883</v>
      </c>
      <c r="AB81" s="116" t="s">
        <v>883</v>
      </c>
    </row>
    <row r="82" spans="1:28" ht="30" x14ac:dyDescent="0.25">
      <c r="A82" s="71" t="s">
        <v>175</v>
      </c>
      <c r="B82" s="94" t="s">
        <v>893</v>
      </c>
      <c r="C82" s="5">
        <v>2018</v>
      </c>
      <c r="D82" s="5" t="s">
        <v>859</v>
      </c>
      <c r="E82" s="72" t="s">
        <v>85</v>
      </c>
      <c r="F82" s="73" t="s">
        <v>85</v>
      </c>
      <c r="G82" s="382" t="s">
        <v>176</v>
      </c>
      <c r="H82" s="17">
        <v>7132.76</v>
      </c>
      <c r="I82" s="213">
        <v>0</v>
      </c>
      <c r="J82" s="13">
        <f>4564.64016+807.19307</f>
        <v>5371.8332300000002</v>
      </c>
      <c r="K82" s="756">
        <v>4564.6401599999999</v>
      </c>
      <c r="L82" s="757">
        <v>807.19307000000026</v>
      </c>
      <c r="M82" s="380">
        <v>900</v>
      </c>
      <c r="N82" s="381">
        <v>860.92677000000003</v>
      </c>
      <c r="O82" s="1564">
        <v>7132.76</v>
      </c>
      <c r="P82" s="291">
        <v>0</v>
      </c>
      <c r="Q82" s="292">
        <f t="shared" si="8"/>
        <v>7132.76</v>
      </c>
      <c r="R82" s="29">
        <v>0</v>
      </c>
      <c r="S82" s="27">
        <v>0</v>
      </c>
      <c r="T82" s="26">
        <v>0</v>
      </c>
      <c r="U82" s="19">
        <v>0</v>
      </c>
      <c r="V82" s="32">
        <v>0</v>
      </c>
      <c r="W82" s="32">
        <v>0</v>
      </c>
      <c r="X82" s="4" t="s">
        <v>824</v>
      </c>
      <c r="Y82" s="56" t="s">
        <v>52</v>
      </c>
      <c r="Z82" s="116" t="s">
        <v>604</v>
      </c>
      <c r="AA82" s="310" t="s">
        <v>883</v>
      </c>
      <c r="AB82" s="116" t="s">
        <v>883</v>
      </c>
    </row>
    <row r="83" spans="1:28" ht="26.25" thickBot="1" x14ac:dyDescent="0.3">
      <c r="A83" s="147" t="s">
        <v>177</v>
      </c>
      <c r="B83" s="150" t="s">
        <v>843</v>
      </c>
      <c r="C83" s="148">
        <v>2018</v>
      </c>
      <c r="D83" s="148" t="s">
        <v>859</v>
      </c>
      <c r="E83" s="95" t="s">
        <v>18</v>
      </c>
      <c r="F83" s="375" t="s">
        <v>18</v>
      </c>
      <c r="G83" s="376" t="s">
        <v>178</v>
      </c>
      <c r="H83" s="49">
        <v>30000</v>
      </c>
      <c r="I83" s="377">
        <v>0</v>
      </c>
      <c r="J83" s="789">
        <v>0</v>
      </c>
      <c r="K83" s="758">
        <v>0</v>
      </c>
      <c r="L83" s="210">
        <v>0</v>
      </c>
      <c r="M83" s="378">
        <v>0</v>
      </c>
      <c r="N83" s="840">
        <v>0</v>
      </c>
      <c r="O83" s="1573">
        <v>0</v>
      </c>
      <c r="P83" s="301">
        <v>0</v>
      </c>
      <c r="Q83" s="298">
        <f t="shared" si="8"/>
        <v>0</v>
      </c>
      <c r="R83" s="51">
        <v>0</v>
      </c>
      <c r="S83" s="52">
        <v>0</v>
      </c>
      <c r="T83" s="50">
        <v>0</v>
      </c>
      <c r="U83" s="9">
        <v>0</v>
      </c>
      <c r="V83" s="109">
        <v>20000</v>
      </c>
      <c r="W83" s="51">
        <v>10000</v>
      </c>
      <c r="X83" s="148" t="s">
        <v>824</v>
      </c>
      <c r="Y83" s="145" t="s">
        <v>52</v>
      </c>
      <c r="Z83" s="152" t="s">
        <v>326</v>
      </c>
      <c r="AA83" s="311" t="s">
        <v>882</v>
      </c>
      <c r="AB83" s="152" t="s">
        <v>882</v>
      </c>
    </row>
    <row r="84" spans="1:28" ht="25.5" x14ac:dyDescent="0.25">
      <c r="A84" s="1611" t="s">
        <v>750</v>
      </c>
      <c r="B84" s="1612" t="s">
        <v>843</v>
      </c>
      <c r="C84" s="1613">
        <v>2019</v>
      </c>
      <c r="D84" s="1063" t="s">
        <v>854</v>
      </c>
      <c r="E84" s="1614" t="s">
        <v>89</v>
      </c>
      <c r="F84" s="1614" t="s">
        <v>89</v>
      </c>
      <c r="G84" s="1615" t="s">
        <v>692</v>
      </c>
      <c r="H84" s="1616">
        <v>2000</v>
      </c>
      <c r="I84" s="1617">
        <v>0</v>
      </c>
      <c r="J84" s="1618">
        <v>0</v>
      </c>
      <c r="K84" s="1619">
        <v>0</v>
      </c>
      <c r="L84" s="1620">
        <v>0</v>
      </c>
      <c r="M84" s="1621">
        <v>0</v>
      </c>
      <c r="N84" s="1622">
        <v>0</v>
      </c>
      <c r="O84" s="1623">
        <v>500</v>
      </c>
      <c r="P84" s="1624">
        <v>-500</v>
      </c>
      <c r="Q84" s="1625">
        <f t="shared" si="8"/>
        <v>0</v>
      </c>
      <c r="R84" s="1626">
        <v>0</v>
      </c>
      <c r="S84" s="1627">
        <v>0</v>
      </c>
      <c r="T84" s="1628">
        <v>0</v>
      </c>
      <c r="U84" s="1635">
        <v>2000</v>
      </c>
      <c r="V84" s="1627">
        <v>0</v>
      </c>
      <c r="W84" s="1627">
        <v>0</v>
      </c>
      <c r="X84" s="1613" t="s">
        <v>1367</v>
      </c>
      <c r="Y84" s="1629" t="s">
        <v>26</v>
      </c>
      <c r="Z84" s="1630" t="s">
        <v>767</v>
      </c>
      <c r="AA84" s="1630" t="s">
        <v>882</v>
      </c>
      <c r="AB84" s="1631" t="s">
        <v>882</v>
      </c>
    </row>
    <row r="85" spans="1:28" ht="30" x14ac:dyDescent="0.25">
      <c r="A85" s="71" t="s">
        <v>751</v>
      </c>
      <c r="B85" s="94" t="s">
        <v>843</v>
      </c>
      <c r="C85" s="5">
        <v>2019</v>
      </c>
      <c r="D85" s="5" t="s">
        <v>854</v>
      </c>
      <c r="E85" s="72" t="s">
        <v>85</v>
      </c>
      <c r="F85" s="72" t="s">
        <v>85</v>
      </c>
      <c r="G85" s="382" t="s">
        <v>952</v>
      </c>
      <c r="H85" s="17">
        <v>30000</v>
      </c>
      <c r="I85" s="213">
        <v>0</v>
      </c>
      <c r="J85" s="13">
        <v>0</v>
      </c>
      <c r="K85" s="756">
        <v>0</v>
      </c>
      <c r="L85" s="203">
        <v>0</v>
      </c>
      <c r="M85" s="367">
        <v>0</v>
      </c>
      <c r="N85" s="371">
        <v>0</v>
      </c>
      <c r="O85" s="383">
        <v>0</v>
      </c>
      <c r="P85" s="291">
        <v>0</v>
      </c>
      <c r="Q85" s="292">
        <f t="shared" si="8"/>
        <v>0</v>
      </c>
      <c r="R85" s="214">
        <v>0</v>
      </c>
      <c r="S85" s="3">
        <v>0</v>
      </c>
      <c r="T85" s="18">
        <v>0</v>
      </c>
      <c r="U85" s="30">
        <v>10000</v>
      </c>
      <c r="V85" s="19">
        <v>10000</v>
      </c>
      <c r="W85" s="3">
        <v>10000</v>
      </c>
      <c r="X85" s="135" t="s">
        <v>824</v>
      </c>
      <c r="Y85" s="5" t="s">
        <v>26</v>
      </c>
      <c r="Z85" s="309" t="s">
        <v>1062</v>
      </c>
      <c r="AA85" s="310" t="s">
        <v>882</v>
      </c>
      <c r="AB85" s="116" t="s">
        <v>882</v>
      </c>
    </row>
    <row r="86" spans="1:28" ht="25.5" x14ac:dyDescent="0.25">
      <c r="A86" s="71" t="s">
        <v>752</v>
      </c>
      <c r="B86" s="94" t="s">
        <v>843</v>
      </c>
      <c r="C86" s="5">
        <v>2019</v>
      </c>
      <c r="D86" s="5" t="s">
        <v>854</v>
      </c>
      <c r="E86" s="72" t="s">
        <v>85</v>
      </c>
      <c r="F86" s="72" t="s">
        <v>85</v>
      </c>
      <c r="G86" s="384" t="s">
        <v>693</v>
      </c>
      <c r="H86" s="17">
        <v>2560</v>
      </c>
      <c r="I86" s="213">
        <v>0</v>
      </c>
      <c r="J86" s="13">
        <v>0</v>
      </c>
      <c r="K86" s="756">
        <v>0</v>
      </c>
      <c r="L86" s="203">
        <v>0</v>
      </c>
      <c r="M86" s="364">
        <v>0</v>
      </c>
      <c r="N86" s="371">
        <v>0</v>
      </c>
      <c r="O86" s="383">
        <v>0</v>
      </c>
      <c r="P86" s="291">
        <v>0</v>
      </c>
      <c r="Q86" s="292">
        <f t="shared" si="8"/>
        <v>0</v>
      </c>
      <c r="R86" s="214">
        <v>0</v>
      </c>
      <c r="S86" s="3">
        <v>0</v>
      </c>
      <c r="T86" s="18">
        <v>0</v>
      </c>
      <c r="U86" s="30">
        <v>2560</v>
      </c>
      <c r="V86" s="19">
        <v>0</v>
      </c>
      <c r="W86" s="3">
        <v>0</v>
      </c>
      <c r="X86" s="135" t="s">
        <v>824</v>
      </c>
      <c r="Y86" s="5" t="s">
        <v>20</v>
      </c>
      <c r="Z86" s="310" t="s">
        <v>1345</v>
      </c>
      <c r="AA86" s="310" t="s">
        <v>882</v>
      </c>
      <c r="AB86" s="116" t="s">
        <v>882</v>
      </c>
    </row>
    <row r="87" spans="1:28" ht="25.5" x14ac:dyDescent="0.25">
      <c r="A87" s="71" t="s">
        <v>753</v>
      </c>
      <c r="B87" s="94" t="s">
        <v>843</v>
      </c>
      <c r="C87" s="5">
        <v>2019</v>
      </c>
      <c r="D87" s="5" t="s">
        <v>854</v>
      </c>
      <c r="E87" s="72" t="s">
        <v>85</v>
      </c>
      <c r="F87" s="72" t="s">
        <v>85</v>
      </c>
      <c r="G87" s="384" t="s">
        <v>694</v>
      </c>
      <c r="H87" s="17">
        <v>20841.8</v>
      </c>
      <c r="I87" s="213">
        <v>0</v>
      </c>
      <c r="J87" s="13">
        <v>0</v>
      </c>
      <c r="K87" s="756">
        <v>0</v>
      </c>
      <c r="L87" s="203">
        <v>0</v>
      </c>
      <c r="M87" s="364">
        <v>0</v>
      </c>
      <c r="N87" s="371">
        <v>0</v>
      </c>
      <c r="O87" s="383">
        <v>0</v>
      </c>
      <c r="P87" s="291">
        <v>0</v>
      </c>
      <c r="Q87" s="292">
        <f t="shared" si="8"/>
        <v>0</v>
      </c>
      <c r="R87" s="214">
        <v>0</v>
      </c>
      <c r="S87" s="3">
        <v>0</v>
      </c>
      <c r="T87" s="18">
        <v>0</v>
      </c>
      <c r="U87" s="30">
        <v>20841.8</v>
      </c>
      <c r="V87" s="19">
        <v>0</v>
      </c>
      <c r="W87" s="3">
        <v>0</v>
      </c>
      <c r="X87" s="135" t="s">
        <v>824</v>
      </c>
      <c r="Y87" s="5" t="s">
        <v>20</v>
      </c>
      <c r="Z87" s="310" t="s">
        <v>941</v>
      </c>
      <c r="AA87" s="310" t="s">
        <v>882</v>
      </c>
      <c r="AB87" s="116" t="s">
        <v>882</v>
      </c>
    </row>
    <row r="88" spans="1:28" ht="25.5" x14ac:dyDescent="0.25">
      <c r="A88" s="71" t="s">
        <v>754</v>
      </c>
      <c r="B88" s="94" t="s">
        <v>843</v>
      </c>
      <c r="C88" s="5">
        <v>2019</v>
      </c>
      <c r="D88" s="5" t="s">
        <v>854</v>
      </c>
      <c r="E88" s="72" t="s">
        <v>85</v>
      </c>
      <c r="F88" s="72" t="s">
        <v>85</v>
      </c>
      <c r="G88" s="384" t="s">
        <v>695</v>
      </c>
      <c r="H88" s="17">
        <v>10000</v>
      </c>
      <c r="I88" s="213">
        <v>0</v>
      </c>
      <c r="J88" s="13">
        <v>0</v>
      </c>
      <c r="K88" s="756">
        <v>0</v>
      </c>
      <c r="L88" s="203">
        <v>0</v>
      </c>
      <c r="M88" s="364">
        <v>0</v>
      </c>
      <c r="N88" s="371">
        <v>0</v>
      </c>
      <c r="O88" s="383">
        <v>0</v>
      </c>
      <c r="P88" s="291">
        <v>0</v>
      </c>
      <c r="Q88" s="292">
        <f t="shared" si="8"/>
        <v>0</v>
      </c>
      <c r="R88" s="214">
        <v>0</v>
      </c>
      <c r="S88" s="3">
        <v>0</v>
      </c>
      <c r="T88" s="18">
        <v>0</v>
      </c>
      <c r="U88" s="30">
        <v>10000</v>
      </c>
      <c r="V88" s="19">
        <v>0</v>
      </c>
      <c r="W88" s="3">
        <v>0</v>
      </c>
      <c r="X88" s="135" t="s">
        <v>824</v>
      </c>
      <c r="Y88" s="5" t="s">
        <v>20</v>
      </c>
      <c r="Z88" s="310" t="s">
        <v>941</v>
      </c>
      <c r="AA88" s="310" t="s">
        <v>882</v>
      </c>
      <c r="AB88" s="116" t="s">
        <v>882</v>
      </c>
    </row>
    <row r="89" spans="1:28" ht="25.5" x14ac:dyDescent="0.25">
      <c r="A89" s="71" t="s">
        <v>755</v>
      </c>
      <c r="B89" s="94" t="s">
        <v>843</v>
      </c>
      <c r="C89" s="5">
        <v>2019</v>
      </c>
      <c r="D89" s="5" t="s">
        <v>854</v>
      </c>
      <c r="E89" s="72" t="s">
        <v>85</v>
      </c>
      <c r="F89" s="72" t="s">
        <v>85</v>
      </c>
      <c r="G89" s="384" t="s">
        <v>696</v>
      </c>
      <c r="H89" s="17">
        <v>706</v>
      </c>
      <c r="I89" s="213">
        <v>0</v>
      </c>
      <c r="J89" s="13">
        <v>0</v>
      </c>
      <c r="K89" s="756">
        <v>0</v>
      </c>
      <c r="L89" s="203">
        <v>0</v>
      </c>
      <c r="M89" s="364">
        <v>0</v>
      </c>
      <c r="N89" s="371">
        <v>0</v>
      </c>
      <c r="O89" s="383">
        <v>0</v>
      </c>
      <c r="P89" s="291">
        <v>0</v>
      </c>
      <c r="Q89" s="292">
        <f t="shared" si="8"/>
        <v>0</v>
      </c>
      <c r="R89" s="215">
        <v>0</v>
      </c>
      <c r="S89" s="3">
        <v>0</v>
      </c>
      <c r="T89" s="18">
        <v>0</v>
      </c>
      <c r="U89" s="30">
        <v>706</v>
      </c>
      <c r="V89" s="19">
        <v>0</v>
      </c>
      <c r="W89" s="3">
        <v>0</v>
      </c>
      <c r="X89" s="135" t="s">
        <v>824</v>
      </c>
      <c r="Y89" s="5" t="s">
        <v>20</v>
      </c>
      <c r="Z89" s="310" t="s">
        <v>941</v>
      </c>
      <c r="AA89" s="310" t="s">
        <v>882</v>
      </c>
      <c r="AB89" s="116" t="s">
        <v>882</v>
      </c>
    </row>
    <row r="90" spans="1:28" ht="25.5" x14ac:dyDescent="0.25">
      <c r="A90" s="67" t="s">
        <v>756</v>
      </c>
      <c r="B90" s="131" t="s">
        <v>843</v>
      </c>
      <c r="C90" s="4">
        <v>2019</v>
      </c>
      <c r="D90" s="5" t="s">
        <v>854</v>
      </c>
      <c r="E90" s="68" t="s">
        <v>85</v>
      </c>
      <c r="F90" s="68" t="s">
        <v>85</v>
      </c>
      <c r="G90" s="385" t="s">
        <v>697</v>
      </c>
      <c r="H90" s="1">
        <v>7500</v>
      </c>
      <c r="I90" s="363">
        <v>0</v>
      </c>
      <c r="J90" s="253">
        <v>0</v>
      </c>
      <c r="K90" s="753">
        <v>0</v>
      </c>
      <c r="L90" s="203">
        <v>0</v>
      </c>
      <c r="M90" s="364">
        <v>5000</v>
      </c>
      <c r="N90" s="203">
        <v>2500</v>
      </c>
      <c r="O90" s="861">
        <v>7500</v>
      </c>
      <c r="P90" s="291">
        <v>0</v>
      </c>
      <c r="Q90" s="299">
        <f t="shared" si="8"/>
        <v>7500</v>
      </c>
      <c r="R90" s="214">
        <v>0</v>
      </c>
      <c r="S90" s="3">
        <v>0</v>
      </c>
      <c r="T90" s="2">
        <v>0</v>
      </c>
      <c r="U90" s="28">
        <v>0</v>
      </c>
      <c r="V90" s="3">
        <v>0</v>
      </c>
      <c r="W90" s="3">
        <v>0</v>
      </c>
      <c r="X90" s="5" t="s">
        <v>824</v>
      </c>
      <c r="Y90" s="4" t="s">
        <v>52</v>
      </c>
      <c r="Z90" s="309" t="s">
        <v>31</v>
      </c>
      <c r="AA90" s="310" t="s">
        <v>883</v>
      </c>
      <c r="AB90" s="116" t="s">
        <v>883</v>
      </c>
    </row>
    <row r="91" spans="1:28" ht="25.5" x14ac:dyDescent="0.25">
      <c r="A91" s="71" t="s">
        <v>757</v>
      </c>
      <c r="B91" s="94" t="s">
        <v>843</v>
      </c>
      <c r="C91" s="5">
        <v>2019</v>
      </c>
      <c r="D91" s="5" t="s">
        <v>854</v>
      </c>
      <c r="E91" s="72" t="s">
        <v>85</v>
      </c>
      <c r="F91" s="72" t="s">
        <v>85</v>
      </c>
      <c r="G91" s="384" t="s">
        <v>698</v>
      </c>
      <c r="H91" s="17">
        <v>5820</v>
      </c>
      <c r="I91" s="213">
        <v>0</v>
      </c>
      <c r="J91" s="13">
        <v>0</v>
      </c>
      <c r="K91" s="756">
        <v>0</v>
      </c>
      <c r="L91" s="203">
        <v>0</v>
      </c>
      <c r="M91" s="364">
        <v>0</v>
      </c>
      <c r="N91" s="371">
        <v>0</v>
      </c>
      <c r="O91" s="383">
        <v>0</v>
      </c>
      <c r="P91" s="291">
        <v>0</v>
      </c>
      <c r="Q91" s="292">
        <f t="shared" si="8"/>
        <v>0</v>
      </c>
      <c r="R91" s="214">
        <v>0</v>
      </c>
      <c r="S91" s="3">
        <v>0</v>
      </c>
      <c r="T91" s="18">
        <v>0</v>
      </c>
      <c r="U91" s="30">
        <v>5820</v>
      </c>
      <c r="V91" s="19">
        <v>0</v>
      </c>
      <c r="W91" s="3">
        <v>0</v>
      </c>
      <c r="X91" s="5" t="s">
        <v>824</v>
      </c>
      <c r="Y91" s="5" t="s">
        <v>20</v>
      </c>
      <c r="Z91" s="310" t="s">
        <v>941</v>
      </c>
      <c r="AA91" s="310" t="s">
        <v>882</v>
      </c>
      <c r="AB91" s="116" t="s">
        <v>882</v>
      </c>
    </row>
    <row r="92" spans="1:28" ht="25.5" x14ac:dyDescent="0.25">
      <c r="A92" s="71" t="s">
        <v>758</v>
      </c>
      <c r="B92" s="94" t="s">
        <v>843</v>
      </c>
      <c r="C92" s="5">
        <v>2019</v>
      </c>
      <c r="D92" s="5" t="s">
        <v>854</v>
      </c>
      <c r="E92" s="93" t="s">
        <v>85</v>
      </c>
      <c r="F92" s="93" t="s">
        <v>85</v>
      </c>
      <c r="G92" s="373" t="s">
        <v>699</v>
      </c>
      <c r="H92" s="6">
        <v>13310</v>
      </c>
      <c r="I92" s="213">
        <v>0</v>
      </c>
      <c r="J92" s="13">
        <v>0</v>
      </c>
      <c r="K92" s="756">
        <v>0</v>
      </c>
      <c r="L92" s="203">
        <v>0</v>
      </c>
      <c r="M92" s="364">
        <v>0</v>
      </c>
      <c r="N92" s="371">
        <v>0</v>
      </c>
      <c r="O92" s="383">
        <v>0</v>
      </c>
      <c r="P92" s="291">
        <v>0</v>
      </c>
      <c r="Q92" s="300">
        <f t="shared" si="8"/>
        <v>0</v>
      </c>
      <c r="R92" s="214">
        <v>0</v>
      </c>
      <c r="S92" s="3">
        <v>0</v>
      </c>
      <c r="T92" s="18">
        <v>0</v>
      </c>
      <c r="U92" s="30">
        <v>13310</v>
      </c>
      <c r="V92" s="19">
        <v>0</v>
      </c>
      <c r="W92" s="3">
        <v>0</v>
      </c>
      <c r="X92" s="135" t="s">
        <v>824</v>
      </c>
      <c r="Y92" s="5" t="s">
        <v>20</v>
      </c>
      <c r="Z92" s="310" t="s">
        <v>941</v>
      </c>
      <c r="AA92" s="310" t="s">
        <v>882</v>
      </c>
      <c r="AB92" s="116" t="s">
        <v>882</v>
      </c>
    </row>
    <row r="93" spans="1:28" s="1492" customFormat="1" ht="30" x14ac:dyDescent="0.25">
      <c r="A93" s="151" t="s">
        <v>759</v>
      </c>
      <c r="B93" s="130" t="s">
        <v>843</v>
      </c>
      <c r="C93" s="75">
        <v>2019</v>
      </c>
      <c r="D93" s="75" t="s">
        <v>854</v>
      </c>
      <c r="E93" s="76" t="s">
        <v>85</v>
      </c>
      <c r="F93" s="76" t="s">
        <v>85</v>
      </c>
      <c r="G93" s="1506" t="s">
        <v>700</v>
      </c>
      <c r="H93" s="22">
        <v>0</v>
      </c>
      <c r="I93" s="866">
        <v>0</v>
      </c>
      <c r="J93" s="680">
        <v>0</v>
      </c>
      <c r="K93" s="1507">
        <v>0</v>
      </c>
      <c r="L93" s="387">
        <v>0</v>
      </c>
      <c r="M93" s="388">
        <v>0</v>
      </c>
      <c r="N93" s="1508">
        <v>0</v>
      </c>
      <c r="O93" s="1509">
        <v>0</v>
      </c>
      <c r="P93" s="710">
        <v>0</v>
      </c>
      <c r="Q93" s="389">
        <f t="shared" si="8"/>
        <v>0</v>
      </c>
      <c r="R93" s="1510">
        <v>0</v>
      </c>
      <c r="S93" s="41">
        <v>0</v>
      </c>
      <c r="T93" s="23">
        <v>0</v>
      </c>
      <c r="U93" s="40">
        <v>0</v>
      </c>
      <c r="V93" s="24">
        <v>0</v>
      </c>
      <c r="W93" s="41">
        <v>0</v>
      </c>
      <c r="X93" s="134" t="s">
        <v>1346</v>
      </c>
      <c r="Y93" s="75" t="s">
        <v>891</v>
      </c>
      <c r="Z93" s="392" t="s">
        <v>31</v>
      </c>
      <c r="AA93" s="392" t="s">
        <v>882</v>
      </c>
      <c r="AB93" s="74" t="s">
        <v>882</v>
      </c>
    </row>
    <row r="94" spans="1:28" ht="25.5" x14ac:dyDescent="0.25">
      <c r="A94" s="71" t="s">
        <v>760</v>
      </c>
      <c r="B94" s="94" t="s">
        <v>843</v>
      </c>
      <c r="C94" s="5">
        <v>2019</v>
      </c>
      <c r="D94" s="5" t="s">
        <v>854</v>
      </c>
      <c r="E94" s="72" t="s">
        <v>85</v>
      </c>
      <c r="F94" s="72" t="s">
        <v>85</v>
      </c>
      <c r="G94" s="384" t="s">
        <v>701</v>
      </c>
      <c r="H94" s="17">
        <v>7500</v>
      </c>
      <c r="I94" s="213">
        <v>0</v>
      </c>
      <c r="J94" s="13">
        <v>0</v>
      </c>
      <c r="K94" s="756">
        <v>0</v>
      </c>
      <c r="L94" s="203">
        <v>0</v>
      </c>
      <c r="M94" s="364">
        <v>0</v>
      </c>
      <c r="N94" s="371">
        <v>0</v>
      </c>
      <c r="O94" s="383">
        <v>0</v>
      </c>
      <c r="P94" s="291">
        <v>0</v>
      </c>
      <c r="Q94" s="292">
        <f t="shared" si="8"/>
        <v>0</v>
      </c>
      <c r="R94" s="214">
        <v>0</v>
      </c>
      <c r="S94" s="3">
        <v>0</v>
      </c>
      <c r="T94" s="18">
        <v>0</v>
      </c>
      <c r="U94" s="30">
        <v>7500</v>
      </c>
      <c r="V94" s="19">
        <v>0</v>
      </c>
      <c r="W94" s="3">
        <v>0</v>
      </c>
      <c r="X94" s="135" t="s">
        <v>824</v>
      </c>
      <c r="Y94" s="5" t="s">
        <v>20</v>
      </c>
      <c r="Z94" s="310" t="s">
        <v>941</v>
      </c>
      <c r="AA94" s="310" t="s">
        <v>882</v>
      </c>
      <c r="AB94" s="116" t="s">
        <v>882</v>
      </c>
    </row>
    <row r="95" spans="1:28" ht="25.5" x14ac:dyDescent="0.25">
      <c r="A95" s="71" t="s">
        <v>761</v>
      </c>
      <c r="B95" s="94" t="s">
        <v>843</v>
      </c>
      <c r="C95" s="5">
        <v>2019</v>
      </c>
      <c r="D95" s="5" t="s">
        <v>854</v>
      </c>
      <c r="E95" s="72" t="s">
        <v>85</v>
      </c>
      <c r="F95" s="72" t="s">
        <v>85</v>
      </c>
      <c r="G95" s="384" t="s">
        <v>702</v>
      </c>
      <c r="H95" s="17">
        <v>9630.5135499999997</v>
      </c>
      <c r="I95" s="213">
        <v>0</v>
      </c>
      <c r="J95" s="13">
        <v>0</v>
      </c>
      <c r="K95" s="756">
        <v>0</v>
      </c>
      <c r="L95" s="203">
        <v>0</v>
      </c>
      <c r="M95" s="364">
        <v>0</v>
      </c>
      <c r="N95" s="371">
        <v>0</v>
      </c>
      <c r="O95" s="383">
        <v>0</v>
      </c>
      <c r="P95" s="291">
        <v>0</v>
      </c>
      <c r="Q95" s="292">
        <f t="shared" si="8"/>
        <v>0</v>
      </c>
      <c r="R95" s="214">
        <v>0</v>
      </c>
      <c r="S95" s="3">
        <v>0</v>
      </c>
      <c r="T95" s="18">
        <v>0</v>
      </c>
      <c r="U95" s="30">
        <v>9630.5135499999997</v>
      </c>
      <c r="V95" s="19">
        <v>0</v>
      </c>
      <c r="W95" s="19">
        <v>0</v>
      </c>
      <c r="X95" s="135" t="s">
        <v>824</v>
      </c>
      <c r="Y95" s="5" t="s">
        <v>52</v>
      </c>
      <c r="Z95" s="310" t="s">
        <v>941</v>
      </c>
      <c r="AA95" s="310" t="s">
        <v>883</v>
      </c>
      <c r="AB95" s="116" t="s">
        <v>882</v>
      </c>
    </row>
    <row r="96" spans="1:28" ht="25.5" x14ac:dyDescent="0.25">
      <c r="A96" s="1062" t="s">
        <v>762</v>
      </c>
      <c r="B96" s="1314" t="s">
        <v>843</v>
      </c>
      <c r="C96" s="1063">
        <v>2019</v>
      </c>
      <c r="D96" s="1063" t="s">
        <v>854</v>
      </c>
      <c r="E96" s="1328" t="s">
        <v>85</v>
      </c>
      <c r="F96" s="1328" t="s">
        <v>85</v>
      </c>
      <c r="G96" s="1586" t="s">
        <v>703</v>
      </c>
      <c r="H96" s="1457">
        <v>14450</v>
      </c>
      <c r="I96" s="1537">
        <v>0</v>
      </c>
      <c r="J96" s="1587">
        <v>0</v>
      </c>
      <c r="K96" s="1588">
        <v>0</v>
      </c>
      <c r="L96" s="1069">
        <v>0</v>
      </c>
      <c r="M96" s="1070">
        <v>0</v>
      </c>
      <c r="N96" s="1584">
        <v>14450</v>
      </c>
      <c r="O96" s="1233">
        <v>0</v>
      </c>
      <c r="P96" s="1066">
        <v>14450</v>
      </c>
      <c r="Q96" s="1073">
        <f t="shared" si="8"/>
        <v>14450</v>
      </c>
      <c r="R96" s="1589">
        <v>0</v>
      </c>
      <c r="S96" s="1590">
        <v>0</v>
      </c>
      <c r="T96" s="1321">
        <v>0</v>
      </c>
      <c r="U96" s="1072">
        <v>0</v>
      </c>
      <c r="V96" s="1075">
        <v>0</v>
      </c>
      <c r="W96" s="1075">
        <v>0</v>
      </c>
      <c r="X96" s="1063" t="s">
        <v>1368</v>
      </c>
      <c r="Y96" s="1063" t="s">
        <v>20</v>
      </c>
      <c r="Z96" s="1078" t="s">
        <v>326</v>
      </c>
      <c r="AA96" s="1079" t="s">
        <v>882</v>
      </c>
      <c r="AB96" s="1078" t="s">
        <v>883</v>
      </c>
    </row>
    <row r="97" spans="1:28" ht="25.5" x14ac:dyDescent="0.25">
      <c r="A97" s="71" t="s">
        <v>763</v>
      </c>
      <c r="B97" s="94" t="s">
        <v>843</v>
      </c>
      <c r="C97" s="5">
        <v>2019</v>
      </c>
      <c r="D97" s="5" t="s">
        <v>854</v>
      </c>
      <c r="E97" s="72" t="s">
        <v>85</v>
      </c>
      <c r="F97" s="72" t="s">
        <v>85</v>
      </c>
      <c r="G97" s="384" t="s">
        <v>704</v>
      </c>
      <c r="H97" s="17">
        <v>10599.735420000001</v>
      </c>
      <c r="I97" s="213">
        <v>0</v>
      </c>
      <c r="J97" s="13">
        <v>0</v>
      </c>
      <c r="K97" s="756">
        <v>0</v>
      </c>
      <c r="L97" s="203">
        <v>0</v>
      </c>
      <c r="M97" s="364">
        <v>0</v>
      </c>
      <c r="N97" s="371">
        <v>0</v>
      </c>
      <c r="O97" s="383">
        <v>0</v>
      </c>
      <c r="P97" s="291">
        <v>0</v>
      </c>
      <c r="Q97" s="292">
        <f t="shared" si="8"/>
        <v>0</v>
      </c>
      <c r="R97" s="215">
        <v>0</v>
      </c>
      <c r="S97" s="3">
        <v>0</v>
      </c>
      <c r="T97" s="18">
        <v>0</v>
      </c>
      <c r="U97" s="30">
        <v>10599.735420000001</v>
      </c>
      <c r="V97" s="19">
        <v>0</v>
      </c>
      <c r="W97" s="19">
        <v>0</v>
      </c>
      <c r="X97" s="135" t="s">
        <v>824</v>
      </c>
      <c r="Y97" s="5" t="s">
        <v>52</v>
      </c>
      <c r="Z97" s="310" t="s">
        <v>941</v>
      </c>
      <c r="AA97" s="310" t="s">
        <v>883</v>
      </c>
      <c r="AB97" s="116" t="s">
        <v>882</v>
      </c>
    </row>
    <row r="98" spans="1:28" ht="25.5" x14ac:dyDescent="0.25">
      <c r="A98" s="71" t="s">
        <v>764</v>
      </c>
      <c r="B98" s="94" t="s">
        <v>843</v>
      </c>
      <c r="C98" s="5">
        <v>2019</v>
      </c>
      <c r="D98" s="5" t="s">
        <v>854</v>
      </c>
      <c r="E98" s="72" t="s">
        <v>85</v>
      </c>
      <c r="F98" s="72" t="s">
        <v>85</v>
      </c>
      <c r="G98" s="384" t="s">
        <v>705</v>
      </c>
      <c r="H98" s="17">
        <v>6062.0141999999996</v>
      </c>
      <c r="I98" s="213">
        <v>0</v>
      </c>
      <c r="J98" s="13">
        <v>0</v>
      </c>
      <c r="K98" s="756">
        <v>0</v>
      </c>
      <c r="L98" s="203">
        <v>0</v>
      </c>
      <c r="M98" s="364">
        <v>0</v>
      </c>
      <c r="N98" s="371">
        <v>0</v>
      </c>
      <c r="O98" s="383">
        <v>0</v>
      </c>
      <c r="P98" s="291">
        <v>0</v>
      </c>
      <c r="Q98" s="292">
        <f t="shared" si="8"/>
        <v>0</v>
      </c>
      <c r="R98" s="214">
        <v>0</v>
      </c>
      <c r="S98" s="3">
        <v>0</v>
      </c>
      <c r="T98" s="18">
        <v>0</v>
      </c>
      <c r="U98" s="19">
        <f>6062+0.0142</f>
        <v>6062.0141999999996</v>
      </c>
      <c r="V98" s="19">
        <v>0</v>
      </c>
      <c r="W98" s="19">
        <v>0</v>
      </c>
      <c r="X98" s="4" t="s">
        <v>824</v>
      </c>
      <c r="Y98" s="5" t="s">
        <v>52</v>
      </c>
      <c r="Z98" s="116" t="s">
        <v>917</v>
      </c>
      <c r="AA98" s="310" t="s">
        <v>883</v>
      </c>
      <c r="AB98" s="116" t="s">
        <v>883</v>
      </c>
    </row>
    <row r="99" spans="1:28" ht="30" x14ac:dyDescent="0.25">
      <c r="A99" s="71" t="s">
        <v>765</v>
      </c>
      <c r="B99" s="94" t="s">
        <v>843</v>
      </c>
      <c r="C99" s="5">
        <v>2019</v>
      </c>
      <c r="D99" s="5" t="s">
        <v>854</v>
      </c>
      <c r="E99" s="72" t="s">
        <v>85</v>
      </c>
      <c r="F99" s="72" t="s">
        <v>85</v>
      </c>
      <c r="G99" s="382" t="s">
        <v>706</v>
      </c>
      <c r="H99" s="17">
        <v>58080</v>
      </c>
      <c r="I99" s="213">
        <v>0</v>
      </c>
      <c r="J99" s="13">
        <v>0</v>
      </c>
      <c r="K99" s="756">
        <v>0</v>
      </c>
      <c r="L99" s="203">
        <v>0</v>
      </c>
      <c r="M99" s="364">
        <v>0</v>
      </c>
      <c r="N99" s="371">
        <v>0</v>
      </c>
      <c r="O99" s="383">
        <v>0</v>
      </c>
      <c r="P99" s="291">
        <v>0</v>
      </c>
      <c r="Q99" s="292">
        <f t="shared" si="8"/>
        <v>0</v>
      </c>
      <c r="R99" s="214">
        <v>0</v>
      </c>
      <c r="S99" s="3">
        <v>0</v>
      </c>
      <c r="T99" s="18">
        <v>0</v>
      </c>
      <c r="U99" s="19">
        <v>0</v>
      </c>
      <c r="V99" s="30">
        <v>58080</v>
      </c>
      <c r="W99" s="19">
        <v>0</v>
      </c>
      <c r="X99" s="135" t="s">
        <v>824</v>
      </c>
      <c r="Y99" s="5" t="s">
        <v>20</v>
      </c>
      <c r="Z99" s="310" t="s">
        <v>941</v>
      </c>
      <c r="AA99" s="310" t="s">
        <v>882</v>
      </c>
      <c r="AB99" s="116" t="s">
        <v>882</v>
      </c>
    </row>
    <row r="100" spans="1:28" ht="26.25" thickBot="1" x14ac:dyDescent="0.3">
      <c r="A100" s="1591" t="s">
        <v>766</v>
      </c>
      <c r="B100" s="1592" t="s">
        <v>843</v>
      </c>
      <c r="C100" s="1593">
        <v>2019</v>
      </c>
      <c r="D100" s="1593" t="s">
        <v>854</v>
      </c>
      <c r="E100" s="1594" t="s">
        <v>85</v>
      </c>
      <c r="F100" s="1594" t="s">
        <v>85</v>
      </c>
      <c r="G100" s="1595" t="s">
        <v>707</v>
      </c>
      <c r="H100" s="1596">
        <v>11042.24756</v>
      </c>
      <c r="I100" s="1597">
        <v>0</v>
      </c>
      <c r="J100" s="1598">
        <v>0</v>
      </c>
      <c r="K100" s="1599">
        <v>0</v>
      </c>
      <c r="L100" s="1600">
        <v>0</v>
      </c>
      <c r="M100" s="1601">
        <v>0</v>
      </c>
      <c r="N100" s="1602">
        <v>11042.24756</v>
      </c>
      <c r="O100" s="1603">
        <v>0</v>
      </c>
      <c r="P100" s="1604">
        <v>11042.24756</v>
      </c>
      <c r="Q100" s="1604">
        <f t="shared" si="8"/>
        <v>11042.24756</v>
      </c>
      <c r="R100" s="1605">
        <v>0</v>
      </c>
      <c r="S100" s="1606">
        <v>0</v>
      </c>
      <c r="T100" s="1607">
        <v>0</v>
      </c>
      <c r="U100" s="1608">
        <v>0</v>
      </c>
      <c r="V100" s="1606">
        <v>0</v>
      </c>
      <c r="W100" s="1606">
        <v>0</v>
      </c>
      <c r="X100" s="1063" t="s">
        <v>1368</v>
      </c>
      <c r="Y100" s="1593" t="s">
        <v>52</v>
      </c>
      <c r="Z100" s="1609" t="s">
        <v>326</v>
      </c>
      <c r="AA100" s="1610" t="s">
        <v>883</v>
      </c>
      <c r="AB100" s="1609" t="s">
        <v>883</v>
      </c>
    </row>
    <row r="101" spans="1:28" ht="25.5" x14ac:dyDescent="0.25">
      <c r="A101" s="67" t="s">
        <v>894</v>
      </c>
      <c r="B101" s="131" t="s">
        <v>843</v>
      </c>
      <c r="C101" s="4">
        <v>2019</v>
      </c>
      <c r="D101" s="5" t="s">
        <v>994</v>
      </c>
      <c r="E101" s="68" t="s">
        <v>89</v>
      </c>
      <c r="F101" s="96" t="s">
        <v>89</v>
      </c>
      <c r="G101" s="385" t="s">
        <v>895</v>
      </c>
      <c r="H101" s="1">
        <v>500</v>
      </c>
      <c r="I101" s="253">
        <v>0</v>
      </c>
      <c r="J101" s="253">
        <v>0</v>
      </c>
      <c r="K101" s="753">
        <v>0</v>
      </c>
      <c r="L101" s="201">
        <v>0</v>
      </c>
      <c r="M101" s="549">
        <v>500</v>
      </c>
      <c r="N101" s="550">
        <v>0</v>
      </c>
      <c r="O101" s="546">
        <v>500</v>
      </c>
      <c r="P101" s="289">
        <v>0</v>
      </c>
      <c r="Q101" s="299">
        <f t="shared" si="8"/>
        <v>500</v>
      </c>
      <c r="R101" s="28">
        <v>0</v>
      </c>
      <c r="S101" s="3">
        <v>0</v>
      </c>
      <c r="T101" s="2">
        <v>0</v>
      </c>
      <c r="U101" s="28">
        <v>0</v>
      </c>
      <c r="V101" s="3">
        <v>0</v>
      </c>
      <c r="W101" s="3">
        <v>0</v>
      </c>
      <c r="X101" s="386" t="s">
        <v>824</v>
      </c>
      <c r="Y101" s="4" t="s">
        <v>26</v>
      </c>
      <c r="Z101" s="495" t="s">
        <v>604</v>
      </c>
      <c r="AA101" s="309" t="s">
        <v>882</v>
      </c>
      <c r="AB101" s="119" t="s">
        <v>882</v>
      </c>
    </row>
    <row r="102" spans="1:28" s="1492" customFormat="1" ht="26.25" thickBot="1" x14ac:dyDescent="0.3">
      <c r="A102" s="233" t="s">
        <v>953</v>
      </c>
      <c r="B102" s="655" t="s">
        <v>1248</v>
      </c>
      <c r="C102" s="656">
        <v>2019</v>
      </c>
      <c r="D102" s="222" t="s">
        <v>994</v>
      </c>
      <c r="E102" s="695" t="s">
        <v>85</v>
      </c>
      <c r="F102" s="695" t="s">
        <v>85</v>
      </c>
      <c r="G102" s="696" t="s">
        <v>954</v>
      </c>
      <c r="H102" s="657">
        <v>1</v>
      </c>
      <c r="I102" s="236">
        <v>0</v>
      </c>
      <c r="J102" s="697">
        <v>1</v>
      </c>
      <c r="K102" s="759">
        <v>0</v>
      </c>
      <c r="L102" s="760">
        <v>1</v>
      </c>
      <c r="M102" s="698">
        <v>0</v>
      </c>
      <c r="N102" s="699">
        <v>0</v>
      </c>
      <c r="O102" s="700">
        <v>1</v>
      </c>
      <c r="P102" s="701">
        <v>0</v>
      </c>
      <c r="Q102" s="702">
        <f t="shared" ref="Q102:Q122" si="9">O102+P102</f>
        <v>1</v>
      </c>
      <c r="R102" s="703">
        <v>0</v>
      </c>
      <c r="S102" s="658">
        <v>0</v>
      </c>
      <c r="T102" s="659">
        <v>0</v>
      </c>
      <c r="U102" s="703">
        <v>0</v>
      </c>
      <c r="V102" s="658">
        <v>0</v>
      </c>
      <c r="W102" s="658">
        <v>0</v>
      </c>
      <c r="X102" s="704" t="s">
        <v>964</v>
      </c>
      <c r="Y102" s="222" t="s">
        <v>924</v>
      </c>
      <c r="Z102" s="705" t="s">
        <v>605</v>
      </c>
      <c r="AA102" s="706" t="s">
        <v>883</v>
      </c>
      <c r="AB102" s="237" t="s">
        <v>883</v>
      </c>
    </row>
    <row r="103" spans="1:28" s="1492" customFormat="1" ht="31.5" customHeight="1" thickBot="1" x14ac:dyDescent="0.3">
      <c r="A103" s="1511" t="s">
        <v>1063</v>
      </c>
      <c r="B103" s="1512" t="s">
        <v>843</v>
      </c>
      <c r="C103" s="1513">
        <v>2019</v>
      </c>
      <c r="D103" s="649" t="s">
        <v>1282</v>
      </c>
      <c r="E103" s="240" t="s">
        <v>85</v>
      </c>
      <c r="F103" s="240" t="s">
        <v>85</v>
      </c>
      <c r="G103" s="1517" t="s">
        <v>1064</v>
      </c>
      <c r="H103" s="1521">
        <v>0</v>
      </c>
      <c r="I103" s="1521">
        <v>0</v>
      </c>
      <c r="J103" s="1523">
        <v>0</v>
      </c>
      <c r="K103" s="1524">
        <v>0</v>
      </c>
      <c r="L103" s="1525">
        <v>0</v>
      </c>
      <c r="M103" s="1526">
        <v>0</v>
      </c>
      <c r="N103" s="1527">
        <v>0</v>
      </c>
      <c r="O103" s="1531">
        <v>0</v>
      </c>
      <c r="P103" s="1534">
        <v>0</v>
      </c>
      <c r="Q103" s="1535">
        <f t="shared" si="9"/>
        <v>0</v>
      </c>
      <c r="R103" s="650">
        <v>0</v>
      </c>
      <c r="S103" s="226">
        <v>0</v>
      </c>
      <c r="T103" s="534">
        <v>0</v>
      </c>
      <c r="U103" s="650">
        <v>0</v>
      </c>
      <c r="V103" s="226">
        <v>0</v>
      </c>
      <c r="W103" s="226">
        <v>0</v>
      </c>
      <c r="X103" s="212" t="s">
        <v>1347</v>
      </c>
      <c r="Y103" s="649" t="s">
        <v>891</v>
      </c>
      <c r="Z103" s="648" t="s">
        <v>940</v>
      </c>
      <c r="AA103" s="1536" t="s">
        <v>824</v>
      </c>
      <c r="AB103" s="651" t="s">
        <v>824</v>
      </c>
    </row>
    <row r="104" spans="1:28" x14ac:dyDescent="0.25">
      <c r="A104" s="912" t="s">
        <v>1392</v>
      </c>
      <c r="B104" s="1515" t="s">
        <v>843</v>
      </c>
      <c r="C104" s="914">
        <v>2019</v>
      </c>
      <c r="D104" s="914" t="s">
        <v>824</v>
      </c>
      <c r="E104" s="1516" t="s">
        <v>85</v>
      </c>
      <c r="F104" s="1516" t="s">
        <v>85</v>
      </c>
      <c r="G104" s="1518" t="s">
        <v>1348</v>
      </c>
      <c r="H104" s="1522">
        <v>16179.99999</v>
      </c>
      <c r="I104" s="1522">
        <v>0</v>
      </c>
      <c r="J104" s="1522">
        <v>0</v>
      </c>
      <c r="K104" s="1081">
        <v>0</v>
      </c>
      <c r="L104" s="1083">
        <v>0</v>
      </c>
      <c r="M104" s="1083">
        <v>0</v>
      </c>
      <c r="N104" s="1528">
        <v>0</v>
      </c>
      <c r="O104" s="1532">
        <v>0</v>
      </c>
      <c r="P104" s="919">
        <v>0</v>
      </c>
      <c r="Q104" s="919">
        <f t="shared" si="9"/>
        <v>0</v>
      </c>
      <c r="R104" s="922">
        <v>0</v>
      </c>
      <c r="S104" s="922">
        <v>0</v>
      </c>
      <c r="T104" s="922">
        <v>0</v>
      </c>
      <c r="U104" s="1522">
        <v>6000</v>
      </c>
      <c r="V104" s="922">
        <v>10179.99999</v>
      </c>
      <c r="W104" s="922">
        <v>0</v>
      </c>
      <c r="X104" s="914" t="s">
        <v>1057</v>
      </c>
      <c r="Y104" s="914" t="s">
        <v>26</v>
      </c>
      <c r="Z104" s="936" t="s">
        <v>1345</v>
      </c>
      <c r="AA104" s="936" t="s">
        <v>882</v>
      </c>
      <c r="AB104" s="936" t="s">
        <v>882</v>
      </c>
    </row>
    <row r="105" spans="1:28" x14ac:dyDescent="0.25">
      <c r="A105" s="913" t="s">
        <v>1394</v>
      </c>
      <c r="B105" s="1394" t="s">
        <v>843</v>
      </c>
      <c r="C105" s="915">
        <v>2019</v>
      </c>
      <c r="D105" s="915" t="s">
        <v>824</v>
      </c>
      <c r="E105" s="1395" t="s">
        <v>85</v>
      </c>
      <c r="F105" s="1395" t="s">
        <v>85</v>
      </c>
      <c r="G105" s="1519" t="s">
        <v>1349</v>
      </c>
      <c r="H105" s="1398">
        <v>33844.945160000003</v>
      </c>
      <c r="I105" s="1398">
        <v>0</v>
      </c>
      <c r="J105" s="1398">
        <v>0</v>
      </c>
      <c r="K105" s="932">
        <v>0</v>
      </c>
      <c r="L105" s="911">
        <v>0</v>
      </c>
      <c r="M105" s="911">
        <v>0</v>
      </c>
      <c r="N105" s="1529">
        <v>0</v>
      </c>
      <c r="O105" s="1533">
        <v>0</v>
      </c>
      <c r="P105" s="920">
        <v>0</v>
      </c>
      <c r="Q105" s="920">
        <f t="shared" si="9"/>
        <v>0</v>
      </c>
      <c r="R105" s="923">
        <v>0</v>
      </c>
      <c r="S105" s="923">
        <v>0</v>
      </c>
      <c r="T105" s="923">
        <v>0</v>
      </c>
      <c r="U105" s="1398">
        <v>33844.945160000003</v>
      </c>
      <c r="V105" s="923">
        <v>0</v>
      </c>
      <c r="W105" s="923">
        <v>0</v>
      </c>
      <c r="X105" s="915" t="s">
        <v>1057</v>
      </c>
      <c r="Y105" s="915" t="s">
        <v>52</v>
      </c>
      <c r="Z105" s="937" t="s">
        <v>941</v>
      </c>
      <c r="AA105" s="937" t="s">
        <v>883</v>
      </c>
      <c r="AB105" s="937" t="s">
        <v>882</v>
      </c>
    </row>
    <row r="106" spans="1:28" x14ac:dyDescent="0.25">
      <c r="A106" s="913" t="s">
        <v>1395</v>
      </c>
      <c r="B106" s="1394" t="s">
        <v>843</v>
      </c>
      <c r="C106" s="915">
        <v>2019</v>
      </c>
      <c r="D106" s="915" t="s">
        <v>824</v>
      </c>
      <c r="E106" s="1395" t="s">
        <v>85</v>
      </c>
      <c r="F106" s="1395" t="s">
        <v>85</v>
      </c>
      <c r="G106" s="1519" t="s">
        <v>1350</v>
      </c>
      <c r="H106" s="1398">
        <v>23489.143230000001</v>
      </c>
      <c r="I106" s="1398">
        <v>0</v>
      </c>
      <c r="J106" s="1398">
        <v>0</v>
      </c>
      <c r="K106" s="932">
        <v>0</v>
      </c>
      <c r="L106" s="911">
        <v>0</v>
      </c>
      <c r="M106" s="911">
        <v>0</v>
      </c>
      <c r="N106" s="1529">
        <v>0</v>
      </c>
      <c r="O106" s="1533">
        <v>0</v>
      </c>
      <c r="P106" s="920">
        <v>0</v>
      </c>
      <c r="Q106" s="920">
        <f t="shared" si="9"/>
        <v>0</v>
      </c>
      <c r="R106" s="923">
        <v>0</v>
      </c>
      <c r="S106" s="923">
        <v>0</v>
      </c>
      <c r="T106" s="923">
        <v>0</v>
      </c>
      <c r="U106" s="1398">
        <v>23489.143230000001</v>
      </c>
      <c r="V106" s="923">
        <v>0</v>
      </c>
      <c r="W106" s="923">
        <v>0</v>
      </c>
      <c r="X106" s="915" t="s">
        <v>1057</v>
      </c>
      <c r="Y106" s="915" t="s">
        <v>52</v>
      </c>
      <c r="Z106" s="937" t="s">
        <v>941</v>
      </c>
      <c r="AA106" s="937" t="s">
        <v>883</v>
      </c>
      <c r="AB106" s="937" t="s">
        <v>882</v>
      </c>
    </row>
    <row r="107" spans="1:28" ht="45" x14ac:dyDescent="0.25">
      <c r="A107" s="913" t="s">
        <v>1396</v>
      </c>
      <c r="B107" s="1394" t="s">
        <v>843</v>
      </c>
      <c r="C107" s="915">
        <v>2019</v>
      </c>
      <c r="D107" s="915" t="s">
        <v>824</v>
      </c>
      <c r="E107" s="1395" t="s">
        <v>85</v>
      </c>
      <c r="F107" s="1395" t="s">
        <v>85</v>
      </c>
      <c r="G107" s="1519" t="s">
        <v>1351</v>
      </c>
      <c r="H107" s="1398">
        <v>12000</v>
      </c>
      <c r="I107" s="1398">
        <v>0</v>
      </c>
      <c r="J107" s="1398">
        <v>0</v>
      </c>
      <c r="K107" s="932">
        <v>0</v>
      </c>
      <c r="L107" s="911">
        <v>0</v>
      </c>
      <c r="M107" s="911">
        <v>0</v>
      </c>
      <c r="N107" s="1529">
        <v>0</v>
      </c>
      <c r="O107" s="1533">
        <v>0</v>
      </c>
      <c r="P107" s="920">
        <v>0</v>
      </c>
      <c r="Q107" s="920">
        <f t="shared" si="9"/>
        <v>0</v>
      </c>
      <c r="R107" s="923">
        <v>0</v>
      </c>
      <c r="S107" s="923">
        <v>0</v>
      </c>
      <c r="T107" s="923">
        <v>0</v>
      </c>
      <c r="U107" s="1398">
        <v>5000</v>
      </c>
      <c r="V107" s="923">
        <v>7000</v>
      </c>
      <c r="W107" s="923">
        <v>0</v>
      </c>
      <c r="X107" s="915" t="s">
        <v>1057</v>
      </c>
      <c r="Y107" s="915" t="s">
        <v>26</v>
      </c>
      <c r="Z107" s="937" t="s">
        <v>941</v>
      </c>
      <c r="AA107" s="937" t="s">
        <v>882</v>
      </c>
      <c r="AB107" s="937" t="s">
        <v>882</v>
      </c>
    </row>
    <row r="108" spans="1:28" ht="30" x14ac:dyDescent="0.25">
      <c r="A108" s="913" t="s">
        <v>1397</v>
      </c>
      <c r="B108" s="1394" t="s">
        <v>843</v>
      </c>
      <c r="C108" s="915">
        <v>2019</v>
      </c>
      <c r="D108" s="915" t="s">
        <v>824</v>
      </c>
      <c r="E108" s="1395" t="s">
        <v>85</v>
      </c>
      <c r="F108" s="1395" t="s">
        <v>85</v>
      </c>
      <c r="G108" s="1519" t="s">
        <v>1352</v>
      </c>
      <c r="H108" s="1398">
        <v>80000</v>
      </c>
      <c r="I108" s="1398">
        <v>0</v>
      </c>
      <c r="J108" s="1398">
        <v>0</v>
      </c>
      <c r="K108" s="932">
        <v>0</v>
      </c>
      <c r="L108" s="911">
        <v>0</v>
      </c>
      <c r="M108" s="911">
        <v>0</v>
      </c>
      <c r="N108" s="1529">
        <v>0</v>
      </c>
      <c r="O108" s="1533">
        <v>0</v>
      </c>
      <c r="P108" s="920">
        <v>0</v>
      </c>
      <c r="Q108" s="920">
        <f t="shared" si="9"/>
        <v>0</v>
      </c>
      <c r="R108" s="923">
        <v>0</v>
      </c>
      <c r="S108" s="923">
        <v>0</v>
      </c>
      <c r="T108" s="923">
        <v>0</v>
      </c>
      <c r="U108" s="1398">
        <v>15000</v>
      </c>
      <c r="V108" s="923">
        <v>35000</v>
      </c>
      <c r="W108" s="923">
        <v>30000</v>
      </c>
      <c r="X108" s="915" t="s">
        <v>1057</v>
      </c>
      <c r="Y108" s="915" t="s">
        <v>26</v>
      </c>
      <c r="Z108" s="937" t="s">
        <v>941</v>
      </c>
      <c r="AA108" s="937" t="s">
        <v>882</v>
      </c>
      <c r="AB108" s="937" t="s">
        <v>882</v>
      </c>
    </row>
    <row r="109" spans="1:28" x14ac:dyDescent="0.25">
      <c r="A109" s="913" t="s">
        <v>1398</v>
      </c>
      <c r="B109" s="1394" t="s">
        <v>843</v>
      </c>
      <c r="C109" s="915">
        <v>2019</v>
      </c>
      <c r="D109" s="915" t="s">
        <v>824</v>
      </c>
      <c r="E109" s="1395" t="s">
        <v>85</v>
      </c>
      <c r="F109" s="1395" t="s">
        <v>85</v>
      </c>
      <c r="G109" s="1520" t="s">
        <v>1353</v>
      </c>
      <c r="H109" s="1398">
        <v>6170.1018800000002</v>
      </c>
      <c r="I109" s="1398">
        <v>0</v>
      </c>
      <c r="J109" s="1398">
        <v>0</v>
      </c>
      <c r="K109" s="932">
        <v>0</v>
      </c>
      <c r="L109" s="911">
        <v>0</v>
      </c>
      <c r="M109" s="911">
        <v>0</v>
      </c>
      <c r="N109" s="1529">
        <v>0</v>
      </c>
      <c r="O109" s="1533">
        <v>0</v>
      </c>
      <c r="P109" s="920">
        <v>0</v>
      </c>
      <c r="Q109" s="920">
        <f t="shared" si="9"/>
        <v>0</v>
      </c>
      <c r="R109" s="923">
        <v>0</v>
      </c>
      <c r="S109" s="923">
        <v>0</v>
      </c>
      <c r="T109" s="923">
        <v>0</v>
      </c>
      <c r="U109" s="1398">
        <v>6170.1018800000002</v>
      </c>
      <c r="V109" s="1398">
        <v>0</v>
      </c>
      <c r="W109" s="923">
        <v>0</v>
      </c>
      <c r="X109" s="915" t="s">
        <v>1057</v>
      </c>
      <c r="Y109" s="915" t="s">
        <v>26</v>
      </c>
      <c r="Z109" s="937" t="s">
        <v>1345</v>
      </c>
      <c r="AA109" s="937" t="s">
        <v>882</v>
      </c>
      <c r="AB109" s="937" t="s">
        <v>882</v>
      </c>
    </row>
    <row r="110" spans="1:28" x14ac:dyDescent="0.25">
      <c r="A110" s="913" t="s">
        <v>1399</v>
      </c>
      <c r="B110" s="1394" t="s">
        <v>843</v>
      </c>
      <c r="C110" s="915">
        <v>2019</v>
      </c>
      <c r="D110" s="915" t="s">
        <v>824</v>
      </c>
      <c r="E110" s="1395" t="s">
        <v>85</v>
      </c>
      <c r="F110" s="1395" t="s">
        <v>85</v>
      </c>
      <c r="G110" s="1519" t="s">
        <v>1354</v>
      </c>
      <c r="H110" s="1398">
        <v>7260</v>
      </c>
      <c r="I110" s="1398">
        <v>0</v>
      </c>
      <c r="J110" s="1398">
        <v>0</v>
      </c>
      <c r="K110" s="932">
        <v>0</v>
      </c>
      <c r="L110" s="911">
        <v>0</v>
      </c>
      <c r="M110" s="911">
        <v>0</v>
      </c>
      <c r="N110" s="1529">
        <v>0</v>
      </c>
      <c r="O110" s="1533">
        <v>0</v>
      </c>
      <c r="P110" s="920">
        <v>0</v>
      </c>
      <c r="Q110" s="920">
        <f t="shared" si="9"/>
        <v>0</v>
      </c>
      <c r="R110" s="923">
        <v>0</v>
      </c>
      <c r="S110" s="923">
        <v>0</v>
      </c>
      <c r="T110" s="923">
        <v>0</v>
      </c>
      <c r="U110" s="1398">
        <v>0</v>
      </c>
      <c r="V110" s="1398">
        <v>7260</v>
      </c>
      <c r="W110" s="923">
        <v>0</v>
      </c>
      <c r="X110" s="915" t="s">
        <v>1057</v>
      </c>
      <c r="Y110" s="915" t="s">
        <v>26</v>
      </c>
      <c r="Z110" s="937" t="s">
        <v>941</v>
      </c>
      <c r="AA110" s="937" t="s">
        <v>882</v>
      </c>
      <c r="AB110" s="937" t="s">
        <v>882</v>
      </c>
    </row>
    <row r="111" spans="1:28" x14ac:dyDescent="0.25">
      <c r="A111" s="913" t="s">
        <v>1400</v>
      </c>
      <c r="B111" s="1394" t="s">
        <v>843</v>
      </c>
      <c r="C111" s="915">
        <v>2019</v>
      </c>
      <c r="D111" s="915" t="s">
        <v>824</v>
      </c>
      <c r="E111" s="1395" t="s">
        <v>85</v>
      </c>
      <c r="F111" s="1395" t="s">
        <v>85</v>
      </c>
      <c r="G111" s="1519" t="s">
        <v>1355</v>
      </c>
      <c r="H111" s="1398">
        <v>50000</v>
      </c>
      <c r="I111" s="1398">
        <v>0</v>
      </c>
      <c r="J111" s="1398">
        <v>0</v>
      </c>
      <c r="K111" s="932">
        <v>0</v>
      </c>
      <c r="L111" s="911">
        <v>0</v>
      </c>
      <c r="M111" s="911">
        <v>0</v>
      </c>
      <c r="N111" s="1529">
        <v>0</v>
      </c>
      <c r="O111" s="1533">
        <v>0</v>
      </c>
      <c r="P111" s="920">
        <v>0</v>
      </c>
      <c r="Q111" s="920">
        <f t="shared" si="9"/>
        <v>0</v>
      </c>
      <c r="R111" s="923">
        <v>0</v>
      </c>
      <c r="S111" s="923">
        <v>0</v>
      </c>
      <c r="T111" s="923">
        <v>0</v>
      </c>
      <c r="U111" s="1398">
        <v>0</v>
      </c>
      <c r="V111" s="1398">
        <v>50000</v>
      </c>
      <c r="W111" s="923">
        <v>0</v>
      </c>
      <c r="X111" s="915" t="s">
        <v>1057</v>
      </c>
      <c r="Y111" s="915" t="s">
        <v>26</v>
      </c>
      <c r="Z111" s="937" t="s">
        <v>941</v>
      </c>
      <c r="AA111" s="937" t="s">
        <v>882</v>
      </c>
      <c r="AB111" s="937" t="s">
        <v>882</v>
      </c>
    </row>
    <row r="112" spans="1:28" x14ac:dyDescent="0.25">
      <c r="A112" s="913" t="s">
        <v>1401</v>
      </c>
      <c r="B112" s="1394" t="s">
        <v>843</v>
      </c>
      <c r="C112" s="915">
        <v>2019</v>
      </c>
      <c r="D112" s="915" t="s">
        <v>824</v>
      </c>
      <c r="E112" s="1395" t="s">
        <v>85</v>
      </c>
      <c r="F112" s="1395" t="s">
        <v>85</v>
      </c>
      <c r="G112" s="1519" t="s">
        <v>1356</v>
      </c>
      <c r="H112" s="1398">
        <v>15249.096390000001</v>
      </c>
      <c r="I112" s="1398">
        <v>0</v>
      </c>
      <c r="J112" s="1398">
        <v>0</v>
      </c>
      <c r="K112" s="932">
        <v>0</v>
      </c>
      <c r="L112" s="911">
        <v>0</v>
      </c>
      <c r="M112" s="911">
        <v>0</v>
      </c>
      <c r="N112" s="1529">
        <v>0</v>
      </c>
      <c r="O112" s="1533">
        <v>0</v>
      </c>
      <c r="P112" s="920">
        <v>0</v>
      </c>
      <c r="Q112" s="920">
        <f t="shared" si="9"/>
        <v>0</v>
      </c>
      <c r="R112" s="923">
        <v>0</v>
      </c>
      <c r="S112" s="923">
        <v>0</v>
      </c>
      <c r="T112" s="923">
        <v>0</v>
      </c>
      <c r="U112" s="1398">
        <v>0</v>
      </c>
      <c r="V112" s="1398">
        <v>15249.096390000001</v>
      </c>
      <c r="W112" s="923">
        <v>0</v>
      </c>
      <c r="X112" s="915" t="s">
        <v>1057</v>
      </c>
      <c r="Y112" s="915" t="s">
        <v>26</v>
      </c>
      <c r="Z112" s="937" t="s">
        <v>941</v>
      </c>
      <c r="AA112" s="937" t="s">
        <v>882</v>
      </c>
      <c r="AB112" s="937" t="s">
        <v>882</v>
      </c>
    </row>
    <row r="113" spans="1:28" x14ac:dyDescent="0.25">
      <c r="A113" s="913" t="s">
        <v>1402</v>
      </c>
      <c r="B113" s="1394" t="s">
        <v>843</v>
      </c>
      <c r="C113" s="915">
        <v>2019</v>
      </c>
      <c r="D113" s="915" t="s">
        <v>824</v>
      </c>
      <c r="E113" s="1395" t="s">
        <v>85</v>
      </c>
      <c r="F113" s="1395" t="s">
        <v>85</v>
      </c>
      <c r="G113" s="1519" t="s">
        <v>1357</v>
      </c>
      <c r="H113" s="1398">
        <v>32757.505000000001</v>
      </c>
      <c r="I113" s="1398">
        <v>0</v>
      </c>
      <c r="J113" s="1398">
        <v>0</v>
      </c>
      <c r="K113" s="932">
        <v>0</v>
      </c>
      <c r="L113" s="911">
        <v>0</v>
      </c>
      <c r="M113" s="911">
        <v>0</v>
      </c>
      <c r="N113" s="1529">
        <v>0</v>
      </c>
      <c r="O113" s="1533">
        <v>0</v>
      </c>
      <c r="P113" s="920">
        <v>0</v>
      </c>
      <c r="Q113" s="920">
        <f t="shared" si="9"/>
        <v>0</v>
      </c>
      <c r="R113" s="923">
        <v>0</v>
      </c>
      <c r="S113" s="923">
        <v>0</v>
      </c>
      <c r="T113" s="923">
        <v>0</v>
      </c>
      <c r="U113" s="1398">
        <v>0</v>
      </c>
      <c r="V113" s="1398">
        <v>32757.505000000001</v>
      </c>
      <c r="W113" s="923">
        <v>0</v>
      </c>
      <c r="X113" s="915" t="s">
        <v>1057</v>
      </c>
      <c r="Y113" s="915" t="s">
        <v>26</v>
      </c>
      <c r="Z113" s="937" t="s">
        <v>941</v>
      </c>
      <c r="AA113" s="937" t="s">
        <v>882</v>
      </c>
      <c r="AB113" s="937" t="s">
        <v>882</v>
      </c>
    </row>
    <row r="114" spans="1:28" ht="30" x14ac:dyDescent="0.25">
      <c r="A114" s="913" t="s">
        <v>1393</v>
      </c>
      <c r="B114" s="1394" t="s">
        <v>843</v>
      </c>
      <c r="C114" s="915">
        <v>2019</v>
      </c>
      <c r="D114" s="915" t="s">
        <v>824</v>
      </c>
      <c r="E114" s="1395" t="s">
        <v>85</v>
      </c>
      <c r="F114" s="1395" t="s">
        <v>85</v>
      </c>
      <c r="G114" s="1519" t="s">
        <v>1358</v>
      </c>
      <c r="H114" s="1398">
        <v>11466.20226</v>
      </c>
      <c r="I114" s="1398">
        <v>0</v>
      </c>
      <c r="J114" s="1398">
        <v>0</v>
      </c>
      <c r="K114" s="932">
        <v>0</v>
      </c>
      <c r="L114" s="911">
        <v>0</v>
      </c>
      <c r="M114" s="911">
        <v>0</v>
      </c>
      <c r="N114" s="1529">
        <v>0</v>
      </c>
      <c r="O114" s="1533">
        <v>0</v>
      </c>
      <c r="P114" s="920">
        <v>0</v>
      </c>
      <c r="Q114" s="920">
        <f t="shared" si="9"/>
        <v>0</v>
      </c>
      <c r="R114" s="923">
        <v>0</v>
      </c>
      <c r="S114" s="923">
        <v>0</v>
      </c>
      <c r="T114" s="923">
        <v>0</v>
      </c>
      <c r="U114" s="1398">
        <v>0</v>
      </c>
      <c r="V114" s="1398">
        <v>11466.20226</v>
      </c>
      <c r="W114" s="923">
        <v>0</v>
      </c>
      <c r="X114" s="915" t="s">
        <v>1057</v>
      </c>
      <c r="Y114" s="915" t="s">
        <v>26</v>
      </c>
      <c r="Z114" s="937" t="s">
        <v>941</v>
      </c>
      <c r="AA114" s="937" t="s">
        <v>882</v>
      </c>
      <c r="AB114" s="937" t="s">
        <v>882</v>
      </c>
    </row>
    <row r="115" spans="1:28" x14ac:dyDescent="0.25">
      <c r="A115" s="913" t="s">
        <v>1403</v>
      </c>
      <c r="B115" s="1394" t="s">
        <v>843</v>
      </c>
      <c r="C115" s="915">
        <v>2019</v>
      </c>
      <c r="D115" s="915" t="s">
        <v>824</v>
      </c>
      <c r="E115" s="1395" t="s">
        <v>85</v>
      </c>
      <c r="F115" s="1395" t="s">
        <v>85</v>
      </c>
      <c r="G115" s="1519" t="s">
        <v>1359</v>
      </c>
      <c r="H115" s="1398">
        <v>10774</v>
      </c>
      <c r="I115" s="1398">
        <v>0</v>
      </c>
      <c r="J115" s="1398">
        <v>0</v>
      </c>
      <c r="K115" s="932">
        <v>0</v>
      </c>
      <c r="L115" s="911">
        <v>0</v>
      </c>
      <c r="M115" s="911">
        <v>0</v>
      </c>
      <c r="N115" s="1529">
        <v>0</v>
      </c>
      <c r="O115" s="1533">
        <v>0</v>
      </c>
      <c r="P115" s="920">
        <v>0</v>
      </c>
      <c r="Q115" s="920">
        <f t="shared" si="9"/>
        <v>0</v>
      </c>
      <c r="R115" s="923">
        <v>0</v>
      </c>
      <c r="S115" s="923">
        <v>0</v>
      </c>
      <c r="T115" s="923">
        <v>0</v>
      </c>
      <c r="U115" s="1398">
        <v>0</v>
      </c>
      <c r="V115" s="1398">
        <v>10774</v>
      </c>
      <c r="W115" s="923">
        <v>0</v>
      </c>
      <c r="X115" s="915" t="s">
        <v>1057</v>
      </c>
      <c r="Y115" s="915" t="s">
        <v>26</v>
      </c>
      <c r="Z115" s="937" t="s">
        <v>941</v>
      </c>
      <c r="AA115" s="937" t="s">
        <v>882</v>
      </c>
      <c r="AB115" s="937" t="s">
        <v>882</v>
      </c>
    </row>
    <row r="116" spans="1:28" x14ac:dyDescent="0.25">
      <c r="A116" s="913" t="s">
        <v>1404</v>
      </c>
      <c r="B116" s="1394" t="s">
        <v>843</v>
      </c>
      <c r="C116" s="915">
        <v>2019</v>
      </c>
      <c r="D116" s="915" t="s">
        <v>824</v>
      </c>
      <c r="E116" s="1395" t="s">
        <v>85</v>
      </c>
      <c r="F116" s="1395" t="s">
        <v>85</v>
      </c>
      <c r="G116" s="1519" t="s">
        <v>1360</v>
      </c>
      <c r="H116" s="1398">
        <v>8000</v>
      </c>
      <c r="I116" s="1398">
        <v>0</v>
      </c>
      <c r="J116" s="1398">
        <v>0</v>
      </c>
      <c r="K116" s="932">
        <v>0</v>
      </c>
      <c r="L116" s="911">
        <v>0</v>
      </c>
      <c r="M116" s="911">
        <v>0</v>
      </c>
      <c r="N116" s="1529">
        <v>0</v>
      </c>
      <c r="O116" s="1533">
        <v>0</v>
      </c>
      <c r="P116" s="920">
        <v>0</v>
      </c>
      <c r="Q116" s="920">
        <f t="shared" si="9"/>
        <v>0</v>
      </c>
      <c r="R116" s="923">
        <v>0</v>
      </c>
      <c r="S116" s="923">
        <v>0</v>
      </c>
      <c r="T116" s="923">
        <v>0</v>
      </c>
      <c r="U116" s="1398">
        <v>0</v>
      </c>
      <c r="V116" s="1398">
        <v>8000</v>
      </c>
      <c r="W116" s="923">
        <v>0</v>
      </c>
      <c r="X116" s="915" t="s">
        <v>1057</v>
      </c>
      <c r="Y116" s="915" t="s">
        <v>26</v>
      </c>
      <c r="Z116" s="937" t="s">
        <v>941</v>
      </c>
      <c r="AA116" s="937" t="s">
        <v>882</v>
      </c>
      <c r="AB116" s="937" t="s">
        <v>882</v>
      </c>
    </row>
    <row r="117" spans="1:28" ht="30" x14ac:dyDescent="0.25">
      <c r="A117" s="913" t="s">
        <v>1405</v>
      </c>
      <c r="B117" s="1394" t="s">
        <v>843</v>
      </c>
      <c r="C117" s="915">
        <v>2019</v>
      </c>
      <c r="D117" s="915" t="s">
        <v>824</v>
      </c>
      <c r="E117" s="1395" t="s">
        <v>85</v>
      </c>
      <c r="F117" s="1395" t="s">
        <v>85</v>
      </c>
      <c r="G117" s="1519" t="s">
        <v>1361</v>
      </c>
      <c r="H117" s="1398">
        <v>15816.711950000001</v>
      </c>
      <c r="I117" s="1398">
        <v>0</v>
      </c>
      <c r="J117" s="1398">
        <v>0</v>
      </c>
      <c r="K117" s="932">
        <v>0</v>
      </c>
      <c r="L117" s="911">
        <v>0</v>
      </c>
      <c r="M117" s="911">
        <v>0</v>
      </c>
      <c r="N117" s="1529">
        <v>0</v>
      </c>
      <c r="O117" s="1533">
        <v>0</v>
      </c>
      <c r="P117" s="920">
        <v>0</v>
      </c>
      <c r="Q117" s="920">
        <f t="shared" si="9"/>
        <v>0</v>
      </c>
      <c r="R117" s="923">
        <v>0</v>
      </c>
      <c r="S117" s="923">
        <v>0</v>
      </c>
      <c r="T117" s="923">
        <v>0</v>
      </c>
      <c r="U117" s="1398">
        <v>0</v>
      </c>
      <c r="V117" s="1398">
        <v>15816.711950000001</v>
      </c>
      <c r="W117" s="923">
        <v>0</v>
      </c>
      <c r="X117" s="915" t="s">
        <v>1057</v>
      </c>
      <c r="Y117" s="915" t="s">
        <v>26</v>
      </c>
      <c r="Z117" s="937" t="s">
        <v>941</v>
      </c>
      <c r="AA117" s="937" t="s">
        <v>882</v>
      </c>
      <c r="AB117" s="937" t="s">
        <v>882</v>
      </c>
    </row>
    <row r="118" spans="1:28" x14ac:dyDescent="0.25">
      <c r="A118" s="913" t="s">
        <v>1406</v>
      </c>
      <c r="B118" s="1394" t="s">
        <v>843</v>
      </c>
      <c r="C118" s="915">
        <v>2019</v>
      </c>
      <c r="D118" s="915" t="s">
        <v>824</v>
      </c>
      <c r="E118" s="1395" t="s">
        <v>85</v>
      </c>
      <c r="F118" s="1395" t="s">
        <v>85</v>
      </c>
      <c r="G118" s="1519" t="s">
        <v>1362</v>
      </c>
      <c r="H118" s="1398">
        <v>12100</v>
      </c>
      <c r="I118" s="1398">
        <v>0</v>
      </c>
      <c r="J118" s="1398">
        <v>0</v>
      </c>
      <c r="K118" s="932">
        <v>0</v>
      </c>
      <c r="L118" s="911">
        <v>0</v>
      </c>
      <c r="M118" s="911">
        <v>0</v>
      </c>
      <c r="N118" s="1529">
        <v>0</v>
      </c>
      <c r="O118" s="1533">
        <v>0</v>
      </c>
      <c r="P118" s="920">
        <v>0</v>
      </c>
      <c r="Q118" s="920">
        <f t="shared" si="9"/>
        <v>0</v>
      </c>
      <c r="R118" s="923">
        <v>0</v>
      </c>
      <c r="S118" s="923">
        <v>0</v>
      </c>
      <c r="T118" s="923">
        <v>0</v>
      </c>
      <c r="U118" s="1398">
        <v>0</v>
      </c>
      <c r="V118" s="1398">
        <v>12100</v>
      </c>
      <c r="W118" s="923">
        <v>0</v>
      </c>
      <c r="X118" s="915" t="s">
        <v>1057</v>
      </c>
      <c r="Y118" s="915" t="s">
        <v>26</v>
      </c>
      <c r="Z118" s="937" t="s">
        <v>941</v>
      </c>
      <c r="AA118" s="937" t="s">
        <v>882</v>
      </c>
      <c r="AB118" s="937" t="s">
        <v>882</v>
      </c>
    </row>
    <row r="119" spans="1:28" x14ac:dyDescent="0.25">
      <c r="A119" s="913" t="s">
        <v>1407</v>
      </c>
      <c r="B119" s="1394" t="s">
        <v>843</v>
      </c>
      <c r="C119" s="915">
        <v>2019</v>
      </c>
      <c r="D119" s="915" t="s">
        <v>824</v>
      </c>
      <c r="E119" s="1395" t="s">
        <v>85</v>
      </c>
      <c r="F119" s="1395" t="s">
        <v>85</v>
      </c>
      <c r="G119" s="1519" t="s">
        <v>1363</v>
      </c>
      <c r="H119" s="1398">
        <v>22990</v>
      </c>
      <c r="I119" s="1398">
        <v>0</v>
      </c>
      <c r="J119" s="1398">
        <v>0</v>
      </c>
      <c r="K119" s="932">
        <v>0</v>
      </c>
      <c r="L119" s="911">
        <v>0</v>
      </c>
      <c r="M119" s="911">
        <v>0</v>
      </c>
      <c r="N119" s="1529">
        <v>0</v>
      </c>
      <c r="O119" s="1533">
        <v>0</v>
      </c>
      <c r="P119" s="920">
        <v>0</v>
      </c>
      <c r="Q119" s="920">
        <f t="shared" si="9"/>
        <v>0</v>
      </c>
      <c r="R119" s="923">
        <v>0</v>
      </c>
      <c r="S119" s="923">
        <v>0</v>
      </c>
      <c r="T119" s="923">
        <v>0</v>
      </c>
      <c r="U119" s="1398">
        <v>0</v>
      </c>
      <c r="V119" s="1398">
        <v>22990</v>
      </c>
      <c r="W119" s="923">
        <v>0</v>
      </c>
      <c r="X119" s="915" t="s">
        <v>1057</v>
      </c>
      <c r="Y119" s="915" t="s">
        <v>26</v>
      </c>
      <c r="Z119" s="937" t="s">
        <v>941</v>
      </c>
      <c r="AA119" s="937" t="s">
        <v>882</v>
      </c>
      <c r="AB119" s="937" t="s">
        <v>882</v>
      </c>
    </row>
    <row r="120" spans="1:28" x14ac:dyDescent="0.25">
      <c r="A120" s="913" t="s">
        <v>1408</v>
      </c>
      <c r="B120" s="1394" t="s">
        <v>843</v>
      </c>
      <c r="C120" s="915">
        <v>2019</v>
      </c>
      <c r="D120" s="915" t="s">
        <v>824</v>
      </c>
      <c r="E120" s="1395" t="s">
        <v>85</v>
      </c>
      <c r="F120" s="1395" t="s">
        <v>85</v>
      </c>
      <c r="G120" s="1519" t="s">
        <v>1364</v>
      </c>
      <c r="H120" s="1398">
        <v>33880</v>
      </c>
      <c r="I120" s="1398">
        <v>0</v>
      </c>
      <c r="J120" s="1398">
        <v>0</v>
      </c>
      <c r="K120" s="932">
        <v>0</v>
      </c>
      <c r="L120" s="911">
        <v>0</v>
      </c>
      <c r="M120" s="911">
        <v>0</v>
      </c>
      <c r="N120" s="1529">
        <v>0</v>
      </c>
      <c r="O120" s="1533">
        <v>0</v>
      </c>
      <c r="P120" s="920">
        <v>0</v>
      </c>
      <c r="Q120" s="920">
        <f t="shared" si="9"/>
        <v>0</v>
      </c>
      <c r="R120" s="923">
        <v>0</v>
      </c>
      <c r="S120" s="923">
        <v>0</v>
      </c>
      <c r="T120" s="923">
        <v>0</v>
      </c>
      <c r="U120" s="1398">
        <v>0</v>
      </c>
      <c r="V120" s="1398">
        <v>33880</v>
      </c>
      <c r="W120" s="923">
        <v>0</v>
      </c>
      <c r="X120" s="915" t="s">
        <v>1057</v>
      </c>
      <c r="Y120" s="915" t="s">
        <v>26</v>
      </c>
      <c r="Z120" s="937" t="s">
        <v>941</v>
      </c>
      <c r="AA120" s="937" t="s">
        <v>882</v>
      </c>
      <c r="AB120" s="937" t="s">
        <v>882</v>
      </c>
    </row>
    <row r="121" spans="1:28" x14ac:dyDescent="0.25">
      <c r="A121" s="913" t="s">
        <v>1409</v>
      </c>
      <c r="B121" s="1394" t="s">
        <v>843</v>
      </c>
      <c r="C121" s="915">
        <v>2019</v>
      </c>
      <c r="D121" s="915" t="s">
        <v>824</v>
      </c>
      <c r="E121" s="1395" t="s">
        <v>85</v>
      </c>
      <c r="F121" s="1395" t="s">
        <v>85</v>
      </c>
      <c r="G121" s="1519" t="s">
        <v>1365</v>
      </c>
      <c r="H121" s="1398">
        <v>6338.78</v>
      </c>
      <c r="I121" s="1398">
        <v>0</v>
      </c>
      <c r="J121" s="1398">
        <v>0</v>
      </c>
      <c r="K121" s="932">
        <v>0</v>
      </c>
      <c r="L121" s="911">
        <v>0</v>
      </c>
      <c r="M121" s="911">
        <v>0</v>
      </c>
      <c r="N121" s="1529">
        <v>0</v>
      </c>
      <c r="O121" s="1533">
        <v>0</v>
      </c>
      <c r="P121" s="920">
        <v>0</v>
      </c>
      <c r="Q121" s="920">
        <f t="shared" si="9"/>
        <v>0</v>
      </c>
      <c r="R121" s="923">
        <v>0</v>
      </c>
      <c r="S121" s="923">
        <v>0</v>
      </c>
      <c r="T121" s="923">
        <v>0</v>
      </c>
      <c r="U121" s="1398">
        <v>0</v>
      </c>
      <c r="V121" s="1398">
        <v>6338.78</v>
      </c>
      <c r="W121" s="923">
        <v>0</v>
      </c>
      <c r="X121" s="915" t="s">
        <v>1057</v>
      </c>
      <c r="Y121" s="915" t="s">
        <v>26</v>
      </c>
      <c r="Z121" s="937" t="s">
        <v>941</v>
      </c>
      <c r="AA121" s="937" t="s">
        <v>882</v>
      </c>
      <c r="AB121" s="937" t="s">
        <v>882</v>
      </c>
    </row>
    <row r="122" spans="1:28" x14ac:dyDescent="0.25">
      <c r="A122" s="913" t="s">
        <v>1410</v>
      </c>
      <c r="B122" s="1394" t="s">
        <v>843</v>
      </c>
      <c r="C122" s="915">
        <v>2019</v>
      </c>
      <c r="D122" s="915" t="s">
        <v>824</v>
      </c>
      <c r="E122" s="1395" t="s">
        <v>85</v>
      </c>
      <c r="F122" s="1395" t="s">
        <v>85</v>
      </c>
      <c r="G122" s="1520" t="s">
        <v>1366</v>
      </c>
      <c r="H122" s="1398">
        <v>41118</v>
      </c>
      <c r="I122" s="1398">
        <v>0</v>
      </c>
      <c r="J122" s="1398">
        <v>0</v>
      </c>
      <c r="K122" s="932">
        <v>0</v>
      </c>
      <c r="L122" s="911">
        <v>0</v>
      </c>
      <c r="M122" s="911">
        <v>0</v>
      </c>
      <c r="N122" s="1529">
        <v>0</v>
      </c>
      <c r="O122" s="1533">
        <v>0</v>
      </c>
      <c r="P122" s="920">
        <v>0</v>
      </c>
      <c r="Q122" s="920">
        <f t="shared" si="9"/>
        <v>0</v>
      </c>
      <c r="R122" s="923">
        <v>0</v>
      </c>
      <c r="S122" s="923">
        <v>0</v>
      </c>
      <c r="T122" s="923">
        <v>0</v>
      </c>
      <c r="U122" s="1398">
        <v>0</v>
      </c>
      <c r="V122" s="1398">
        <v>41118</v>
      </c>
      <c r="W122" s="923">
        <v>0</v>
      </c>
      <c r="X122" s="915" t="s">
        <v>1057</v>
      </c>
      <c r="Y122" s="915" t="s">
        <v>26</v>
      </c>
      <c r="Z122" s="937" t="s">
        <v>917</v>
      </c>
      <c r="AA122" s="937" t="s">
        <v>882</v>
      </c>
      <c r="AB122" s="937" t="s">
        <v>882</v>
      </c>
    </row>
    <row r="123" spans="1:28" ht="15.75" thickBot="1" x14ac:dyDescent="0.3">
      <c r="A123" s="204"/>
      <c r="B123" s="1514"/>
      <c r="C123" s="59"/>
      <c r="D123" s="59"/>
      <c r="E123" s="98"/>
      <c r="F123" s="98"/>
      <c r="G123" s="916"/>
      <c r="H123" s="208"/>
      <c r="I123" s="208"/>
      <c r="J123" s="208"/>
      <c r="K123" s="732"/>
      <c r="L123" s="772"/>
      <c r="M123" s="733"/>
      <c r="N123" s="1530"/>
      <c r="O123" s="1530"/>
      <c r="P123" s="1530"/>
      <c r="Q123" s="1530"/>
      <c r="R123" s="9"/>
      <c r="S123" s="9"/>
      <c r="T123" s="9"/>
      <c r="U123" s="9"/>
      <c r="V123" s="9"/>
      <c r="W123" s="9"/>
      <c r="X123" s="59"/>
      <c r="Y123" s="59"/>
      <c r="Z123" s="258"/>
      <c r="AA123" s="258"/>
      <c r="AB123" s="258"/>
    </row>
    <row r="124" spans="1:28" ht="25.5" customHeight="1" thickBot="1" x14ac:dyDescent="0.3">
      <c r="A124" s="471" t="s">
        <v>824</v>
      </c>
      <c r="B124" s="852" t="s">
        <v>824</v>
      </c>
      <c r="C124" s="241" t="s">
        <v>824</v>
      </c>
      <c r="D124" s="126" t="s">
        <v>824</v>
      </c>
      <c r="E124" s="171" t="s">
        <v>824</v>
      </c>
      <c r="F124" s="172" t="s">
        <v>824</v>
      </c>
      <c r="G124" s="181" t="s">
        <v>973</v>
      </c>
      <c r="H124" s="106">
        <f t="shared" ref="H124:W124" si="10">SUM(H38:H123)</f>
        <v>2109404.6270500002</v>
      </c>
      <c r="I124" s="106">
        <f t="shared" si="10"/>
        <v>527079.36118000001</v>
      </c>
      <c r="J124" s="106">
        <f t="shared" si="10"/>
        <v>170672.25175999996</v>
      </c>
      <c r="K124" s="559">
        <f t="shared" si="10"/>
        <v>121542.55579000001</v>
      </c>
      <c r="L124" s="751">
        <f t="shared" si="10"/>
        <v>49129.695970000001</v>
      </c>
      <c r="M124" s="560">
        <f t="shared" si="10"/>
        <v>155842.96910000002</v>
      </c>
      <c r="N124" s="561">
        <f t="shared" si="10"/>
        <v>199390.19769999999</v>
      </c>
      <c r="O124" s="561">
        <f t="shared" si="10"/>
        <v>423991.15827000007</v>
      </c>
      <c r="P124" s="106">
        <f t="shared" si="10"/>
        <v>101914.26029000001</v>
      </c>
      <c r="Q124" s="106">
        <f t="shared" si="10"/>
        <v>525905.41856000002</v>
      </c>
      <c r="R124" s="555">
        <f t="shared" si="10"/>
        <v>0</v>
      </c>
      <c r="S124" s="519">
        <f t="shared" si="10"/>
        <v>0</v>
      </c>
      <c r="T124" s="819">
        <f t="shared" si="10"/>
        <v>0</v>
      </c>
      <c r="U124" s="519">
        <f t="shared" si="10"/>
        <v>498409.55171999987</v>
      </c>
      <c r="V124" s="519">
        <f t="shared" si="10"/>
        <v>508010.29559000011</v>
      </c>
      <c r="W124" s="519">
        <f t="shared" si="10"/>
        <v>50000</v>
      </c>
      <c r="X124" s="144" t="s">
        <v>1093</v>
      </c>
      <c r="Y124" s="107" t="s">
        <v>824</v>
      </c>
      <c r="Z124" s="113" t="s">
        <v>824</v>
      </c>
      <c r="AA124" s="511" t="s">
        <v>824</v>
      </c>
      <c r="AB124" s="113" t="s">
        <v>824</v>
      </c>
    </row>
    <row r="125" spans="1:28" ht="39.75" customHeight="1" x14ac:dyDescent="0.25">
      <c r="A125" s="938" t="s">
        <v>1146</v>
      </c>
      <c r="B125" s="939" t="s">
        <v>179</v>
      </c>
      <c r="C125" s="940">
        <v>2016</v>
      </c>
      <c r="D125" s="941" t="s">
        <v>1117</v>
      </c>
      <c r="E125" s="942" t="s">
        <v>18</v>
      </c>
      <c r="F125" s="943" t="s">
        <v>180</v>
      </c>
      <c r="G125" s="944" t="s">
        <v>181</v>
      </c>
      <c r="H125" s="945">
        <v>18364.846529999999</v>
      </c>
      <c r="I125" s="945">
        <v>16990.507849999998</v>
      </c>
      <c r="J125" s="1559">
        <v>14.52</v>
      </c>
      <c r="K125" s="946">
        <v>0</v>
      </c>
      <c r="L125" s="947">
        <v>14.52</v>
      </c>
      <c r="M125" s="948">
        <f>1374.33868-14.52</f>
        <v>1359.8186800000001</v>
      </c>
      <c r="N125" s="949">
        <v>0</v>
      </c>
      <c r="O125" s="950">
        <v>874.33867999999995</v>
      </c>
      <c r="P125" s="951">
        <v>500</v>
      </c>
      <c r="Q125" s="952">
        <f t="shared" ref="Q125:Q188" si="11">O125+P125</f>
        <v>1374.3386799999998</v>
      </c>
      <c r="R125" s="953">
        <v>0</v>
      </c>
      <c r="S125" s="954">
        <v>0</v>
      </c>
      <c r="T125" s="954">
        <v>0</v>
      </c>
      <c r="U125" s="955">
        <v>0</v>
      </c>
      <c r="V125" s="955">
        <v>0</v>
      </c>
      <c r="W125" s="954">
        <v>0</v>
      </c>
      <c r="X125" s="956" t="s">
        <v>745</v>
      </c>
      <c r="Y125" s="957" t="s">
        <v>52</v>
      </c>
      <c r="Z125" s="958" t="s">
        <v>604</v>
      </c>
      <c r="AA125" s="959" t="s">
        <v>883</v>
      </c>
      <c r="AB125" s="960" t="s">
        <v>883</v>
      </c>
    </row>
    <row r="126" spans="1:28" ht="30" x14ac:dyDescent="0.25">
      <c r="A126" s="423" t="s">
        <v>1147</v>
      </c>
      <c r="B126" s="427" t="s">
        <v>182</v>
      </c>
      <c r="C126" s="327">
        <v>2016</v>
      </c>
      <c r="D126" s="327" t="s">
        <v>1117</v>
      </c>
      <c r="E126" s="961" t="s">
        <v>18</v>
      </c>
      <c r="F126" s="962" t="s">
        <v>183</v>
      </c>
      <c r="G126" s="328" t="s">
        <v>184</v>
      </c>
      <c r="H126" s="329">
        <f>11188-0.7</f>
        <v>11187.3</v>
      </c>
      <c r="I126" s="329">
        <v>83.66</v>
      </c>
      <c r="J126" s="13">
        <v>2987.9540000000002</v>
      </c>
      <c r="K126" s="574">
        <v>449.07900000000001</v>
      </c>
      <c r="L126" s="749">
        <v>2538.875</v>
      </c>
      <c r="M126" s="570">
        <f>6584.605+1531.081</f>
        <v>8115.6859999999997</v>
      </c>
      <c r="N126" s="575">
        <v>0</v>
      </c>
      <c r="O126" s="964">
        <v>11103.64</v>
      </c>
      <c r="P126" s="291">
        <v>0</v>
      </c>
      <c r="Q126" s="965">
        <f t="shared" si="11"/>
        <v>11103.64</v>
      </c>
      <c r="R126" s="330">
        <v>0</v>
      </c>
      <c r="S126" s="331">
        <v>0</v>
      </c>
      <c r="T126" s="331">
        <v>0</v>
      </c>
      <c r="U126" s="330">
        <v>0</v>
      </c>
      <c r="V126" s="330">
        <v>0</v>
      </c>
      <c r="W126" s="330">
        <v>0</v>
      </c>
      <c r="X126" s="613" t="s">
        <v>824</v>
      </c>
      <c r="Y126" s="327" t="s">
        <v>52</v>
      </c>
      <c r="Z126" s="426" t="s">
        <v>604</v>
      </c>
      <c r="AA126" s="468" t="s">
        <v>883</v>
      </c>
      <c r="AB126" s="426" t="s">
        <v>883</v>
      </c>
    </row>
    <row r="127" spans="1:28" ht="42.75" customHeight="1" x14ac:dyDescent="0.25">
      <c r="A127" s="423" t="s">
        <v>1148</v>
      </c>
      <c r="B127" s="427" t="s">
        <v>185</v>
      </c>
      <c r="C127" s="327">
        <v>2016</v>
      </c>
      <c r="D127" s="327" t="s">
        <v>1116</v>
      </c>
      <c r="E127" s="961" t="s">
        <v>18</v>
      </c>
      <c r="F127" s="962" t="s">
        <v>186</v>
      </c>
      <c r="G127" s="328" t="s">
        <v>187</v>
      </c>
      <c r="H127" s="329">
        <v>59000</v>
      </c>
      <c r="I127" s="329">
        <v>1989.8019999999999</v>
      </c>
      <c r="J127" s="13">
        <v>0</v>
      </c>
      <c r="K127" s="574">
        <v>0</v>
      </c>
      <c r="L127" s="749">
        <v>0</v>
      </c>
      <c r="M127" s="966">
        <v>343.07799999999997</v>
      </c>
      <c r="N127" s="575">
        <v>0</v>
      </c>
      <c r="O127" s="964">
        <v>343.07799999999997</v>
      </c>
      <c r="P127" s="291">
        <v>0</v>
      </c>
      <c r="Q127" s="965">
        <f t="shared" si="11"/>
        <v>343.07799999999997</v>
      </c>
      <c r="R127" s="330">
        <v>0</v>
      </c>
      <c r="S127" s="331">
        <v>0</v>
      </c>
      <c r="T127" s="331">
        <v>0</v>
      </c>
      <c r="U127" s="330">
        <v>0</v>
      </c>
      <c r="V127" s="330">
        <v>0</v>
      </c>
      <c r="W127" s="330">
        <v>56667.12</v>
      </c>
      <c r="X127" s="432" t="s">
        <v>980</v>
      </c>
      <c r="Y127" s="327" t="s">
        <v>26</v>
      </c>
      <c r="Z127" s="426" t="s">
        <v>942</v>
      </c>
      <c r="AA127" s="468" t="s">
        <v>883</v>
      </c>
      <c r="AB127" s="426" t="s">
        <v>882</v>
      </c>
    </row>
    <row r="128" spans="1:28" ht="45.75" customHeight="1" x14ac:dyDescent="0.25">
      <c r="A128" s="423" t="s">
        <v>1149</v>
      </c>
      <c r="B128" s="427" t="s">
        <v>188</v>
      </c>
      <c r="C128" s="327">
        <v>2017</v>
      </c>
      <c r="D128" s="327" t="s">
        <v>189</v>
      </c>
      <c r="E128" s="961" t="s">
        <v>18</v>
      </c>
      <c r="F128" s="962" t="s">
        <v>190</v>
      </c>
      <c r="G128" s="328" t="s">
        <v>191</v>
      </c>
      <c r="H128" s="329">
        <v>50300</v>
      </c>
      <c r="I128" s="329">
        <v>0</v>
      </c>
      <c r="J128" s="963">
        <f>5485.2985+929.69674</f>
        <v>6414.9952400000002</v>
      </c>
      <c r="K128" s="574">
        <v>4015.5793899999999</v>
      </c>
      <c r="L128" s="749">
        <v>2399.4158500000003</v>
      </c>
      <c r="M128" s="570">
        <v>15000</v>
      </c>
      <c r="N128" s="575">
        <v>23285.004760000003</v>
      </c>
      <c r="O128" s="964">
        <v>44700</v>
      </c>
      <c r="P128" s="291">
        <v>0</v>
      </c>
      <c r="Q128" s="965">
        <f t="shared" si="11"/>
        <v>44700</v>
      </c>
      <c r="R128" s="330">
        <v>0</v>
      </c>
      <c r="S128" s="331">
        <v>0</v>
      </c>
      <c r="T128" s="331">
        <v>0</v>
      </c>
      <c r="U128" s="330">
        <v>5600</v>
      </c>
      <c r="V128" s="330">
        <v>0</v>
      </c>
      <c r="W128" s="330">
        <v>0</v>
      </c>
      <c r="X128" s="613" t="s">
        <v>824</v>
      </c>
      <c r="Y128" s="327" t="s">
        <v>52</v>
      </c>
      <c r="Z128" s="426" t="s">
        <v>326</v>
      </c>
      <c r="AA128" s="468" t="s">
        <v>883</v>
      </c>
      <c r="AB128" s="426" t="s">
        <v>883</v>
      </c>
    </row>
    <row r="129" spans="1:28" s="1492" customFormat="1" ht="25.5" x14ac:dyDescent="0.25">
      <c r="A129" s="967" t="s">
        <v>1150</v>
      </c>
      <c r="B129" s="968" t="s">
        <v>192</v>
      </c>
      <c r="C129" s="885">
        <v>2017</v>
      </c>
      <c r="D129" s="885" t="s">
        <v>189</v>
      </c>
      <c r="E129" s="886" t="s">
        <v>18</v>
      </c>
      <c r="F129" s="887" t="s">
        <v>193</v>
      </c>
      <c r="G129" s="888" t="s">
        <v>194</v>
      </c>
      <c r="H129" s="969">
        <f>14211.32-720.48309</f>
        <v>13490.83691</v>
      </c>
      <c r="I129" s="889">
        <v>10130.188659999998</v>
      </c>
      <c r="J129" s="1443">
        <v>3360.6482500000002</v>
      </c>
      <c r="K129" s="890">
        <v>3360.6482500000002</v>
      </c>
      <c r="L129" s="970">
        <v>0</v>
      </c>
      <c r="M129" s="892">
        <v>0</v>
      </c>
      <c r="N129" s="893">
        <v>0</v>
      </c>
      <c r="O129" s="971">
        <v>4081.1313399999999</v>
      </c>
      <c r="P129" s="972">
        <v>-720.48308999999995</v>
      </c>
      <c r="Q129" s="973">
        <f t="shared" si="11"/>
        <v>3360.6482500000002</v>
      </c>
      <c r="R129" s="974">
        <v>0</v>
      </c>
      <c r="S129" s="897">
        <v>0</v>
      </c>
      <c r="T129" s="975">
        <v>0</v>
      </c>
      <c r="U129" s="896">
        <v>0</v>
      </c>
      <c r="V129" s="896">
        <v>0</v>
      </c>
      <c r="W129" s="896">
        <v>0</v>
      </c>
      <c r="X129" s="1689" t="s">
        <v>884</v>
      </c>
      <c r="Y129" s="885" t="s">
        <v>924</v>
      </c>
      <c r="Z129" s="976" t="s">
        <v>343</v>
      </c>
      <c r="AA129" s="977" t="s">
        <v>883</v>
      </c>
      <c r="AB129" s="976" t="s">
        <v>883</v>
      </c>
    </row>
    <row r="130" spans="1:28" ht="25.5" x14ac:dyDescent="0.25">
      <c r="A130" s="325" t="s">
        <v>1151</v>
      </c>
      <c r="B130" s="427" t="s">
        <v>195</v>
      </c>
      <c r="C130" s="327">
        <v>2017</v>
      </c>
      <c r="D130" s="327" t="s">
        <v>1135</v>
      </c>
      <c r="E130" s="961" t="s">
        <v>18</v>
      </c>
      <c r="F130" s="962" t="s">
        <v>196</v>
      </c>
      <c r="G130" s="328" t="s">
        <v>197</v>
      </c>
      <c r="H130" s="329">
        <v>54035.773000000001</v>
      </c>
      <c r="I130" s="430">
        <v>558.548</v>
      </c>
      <c r="J130" s="807">
        <v>27.225000000000001</v>
      </c>
      <c r="K130" s="574">
        <v>27.225000000000001</v>
      </c>
      <c r="L130" s="749">
        <v>0</v>
      </c>
      <c r="M130" s="978">
        <v>0</v>
      </c>
      <c r="N130" s="575">
        <v>23450</v>
      </c>
      <c r="O130" s="964">
        <v>27.225000000000001</v>
      </c>
      <c r="P130" s="291">
        <v>23450</v>
      </c>
      <c r="Q130" s="965">
        <f t="shared" si="11"/>
        <v>23477.224999999999</v>
      </c>
      <c r="R130" s="979">
        <v>0</v>
      </c>
      <c r="S130" s="331">
        <v>0</v>
      </c>
      <c r="T130" s="707">
        <v>0</v>
      </c>
      <c r="U130" s="431">
        <v>30000</v>
      </c>
      <c r="V130" s="330">
        <v>0</v>
      </c>
      <c r="W130" s="330">
        <v>0</v>
      </c>
      <c r="X130" s="432" t="s">
        <v>824</v>
      </c>
      <c r="Y130" s="327" t="s">
        <v>20</v>
      </c>
      <c r="Z130" s="426" t="s">
        <v>604</v>
      </c>
      <c r="AA130" s="468" t="s">
        <v>882</v>
      </c>
      <c r="AB130" s="426" t="s">
        <v>882</v>
      </c>
    </row>
    <row r="131" spans="1:28" ht="38.25" x14ac:dyDescent="0.25">
      <c r="A131" s="938" t="s">
        <v>1152</v>
      </c>
      <c r="B131" s="980" t="s">
        <v>198</v>
      </c>
      <c r="C131" s="941">
        <v>2017</v>
      </c>
      <c r="D131" s="941" t="s">
        <v>189</v>
      </c>
      <c r="E131" s="981" t="s">
        <v>18</v>
      </c>
      <c r="F131" s="982" t="s">
        <v>199</v>
      </c>
      <c r="G131" s="983" t="s">
        <v>200</v>
      </c>
      <c r="H131" s="669">
        <v>73630</v>
      </c>
      <c r="I131" s="669">
        <v>1254.8019999999999</v>
      </c>
      <c r="J131" s="984">
        <v>0</v>
      </c>
      <c r="K131" s="985">
        <v>0</v>
      </c>
      <c r="L131" s="986">
        <v>0</v>
      </c>
      <c r="M131" s="987">
        <v>375.19799999999702</v>
      </c>
      <c r="N131" s="988">
        <v>0</v>
      </c>
      <c r="O131" s="989">
        <v>375.19799999999702</v>
      </c>
      <c r="P131" s="990">
        <v>0</v>
      </c>
      <c r="Q131" s="991">
        <f t="shared" si="11"/>
        <v>375.19799999999702</v>
      </c>
      <c r="R131" s="992">
        <v>0</v>
      </c>
      <c r="S131" s="993">
        <v>0</v>
      </c>
      <c r="T131" s="993">
        <v>0</v>
      </c>
      <c r="U131" s="992">
        <v>25000</v>
      </c>
      <c r="V131" s="992">
        <v>30000</v>
      </c>
      <c r="W131" s="992">
        <v>17000</v>
      </c>
      <c r="X131" s="994" t="s">
        <v>1413</v>
      </c>
      <c r="Y131" s="941" t="s">
        <v>20</v>
      </c>
      <c r="Z131" s="960" t="s">
        <v>942</v>
      </c>
      <c r="AA131" s="959" t="s">
        <v>882</v>
      </c>
      <c r="AB131" s="960" t="s">
        <v>882</v>
      </c>
    </row>
    <row r="132" spans="1:28" ht="38.25" x14ac:dyDescent="0.25">
      <c r="A132" s="423" t="s">
        <v>1153</v>
      </c>
      <c r="B132" s="427" t="s">
        <v>201</v>
      </c>
      <c r="C132" s="327">
        <v>2017</v>
      </c>
      <c r="D132" s="327" t="s">
        <v>1104</v>
      </c>
      <c r="E132" s="961" t="s">
        <v>18</v>
      </c>
      <c r="F132" s="962" t="s">
        <v>202</v>
      </c>
      <c r="G132" s="328" t="s">
        <v>203</v>
      </c>
      <c r="H132" s="329">
        <v>21389</v>
      </c>
      <c r="I132" s="329">
        <v>0</v>
      </c>
      <c r="J132" s="782">
        <v>0</v>
      </c>
      <c r="K132" s="574">
        <v>0</v>
      </c>
      <c r="L132" s="749">
        <v>0</v>
      </c>
      <c r="M132" s="570">
        <v>0</v>
      </c>
      <c r="N132" s="575">
        <v>0</v>
      </c>
      <c r="O132" s="964">
        <v>0</v>
      </c>
      <c r="P132" s="291">
        <v>0</v>
      </c>
      <c r="Q132" s="965">
        <f t="shared" si="11"/>
        <v>0</v>
      </c>
      <c r="R132" s="979">
        <v>0</v>
      </c>
      <c r="S132" s="331">
        <v>0</v>
      </c>
      <c r="T132" s="707">
        <v>0</v>
      </c>
      <c r="U132" s="330">
        <v>11389</v>
      </c>
      <c r="V132" s="330">
        <v>10000</v>
      </c>
      <c r="W132" s="330">
        <v>0</v>
      </c>
      <c r="X132" s="332" t="s">
        <v>1066</v>
      </c>
      <c r="Y132" s="327" t="s">
        <v>20</v>
      </c>
      <c r="Z132" s="426" t="s">
        <v>942</v>
      </c>
      <c r="AA132" s="468" t="s">
        <v>882</v>
      </c>
      <c r="AB132" s="426" t="s">
        <v>882</v>
      </c>
    </row>
    <row r="133" spans="1:28" ht="25.5" x14ac:dyDescent="0.25">
      <c r="A133" s="423" t="s">
        <v>1154</v>
      </c>
      <c r="B133" s="427" t="s">
        <v>204</v>
      </c>
      <c r="C133" s="327">
        <v>2017</v>
      </c>
      <c r="D133" s="327" t="s">
        <v>1104</v>
      </c>
      <c r="E133" s="961" t="s">
        <v>205</v>
      </c>
      <c r="F133" s="962" t="s">
        <v>205</v>
      </c>
      <c r="G133" s="328" t="s">
        <v>206</v>
      </c>
      <c r="H133" s="329">
        <v>1527</v>
      </c>
      <c r="I133" s="430">
        <v>0</v>
      </c>
      <c r="J133" s="722">
        <v>0</v>
      </c>
      <c r="K133" s="574">
        <v>0</v>
      </c>
      <c r="L133" s="749">
        <v>0</v>
      </c>
      <c r="M133" s="570">
        <v>0</v>
      </c>
      <c r="N133" s="575">
        <v>0</v>
      </c>
      <c r="O133" s="964">
        <v>0</v>
      </c>
      <c r="P133" s="291">
        <v>0</v>
      </c>
      <c r="Q133" s="965">
        <f t="shared" si="11"/>
        <v>0</v>
      </c>
      <c r="R133" s="979">
        <v>0</v>
      </c>
      <c r="S133" s="331">
        <v>0</v>
      </c>
      <c r="T133" s="707">
        <v>0</v>
      </c>
      <c r="U133" s="431">
        <v>0</v>
      </c>
      <c r="V133" s="431">
        <v>1527</v>
      </c>
      <c r="W133" s="330">
        <v>0</v>
      </c>
      <c r="X133" s="332" t="s">
        <v>824</v>
      </c>
      <c r="Y133" s="327" t="s">
        <v>26</v>
      </c>
      <c r="Z133" s="116" t="s">
        <v>1067</v>
      </c>
      <c r="AA133" s="468" t="s">
        <v>882</v>
      </c>
      <c r="AB133" s="426" t="s">
        <v>882</v>
      </c>
    </row>
    <row r="134" spans="1:28" ht="25.5" x14ac:dyDescent="0.25">
      <c r="A134" s="423" t="s">
        <v>1155</v>
      </c>
      <c r="B134" s="427" t="s">
        <v>207</v>
      </c>
      <c r="C134" s="327">
        <v>2017</v>
      </c>
      <c r="D134" s="327" t="s">
        <v>1104</v>
      </c>
      <c r="E134" s="961" t="s">
        <v>205</v>
      </c>
      <c r="F134" s="962" t="s">
        <v>205</v>
      </c>
      <c r="G134" s="328" t="s">
        <v>208</v>
      </c>
      <c r="H134" s="329">
        <v>14599.42</v>
      </c>
      <c r="I134" s="430">
        <v>0</v>
      </c>
      <c r="J134" s="807">
        <v>139.15</v>
      </c>
      <c r="K134" s="574">
        <v>139.15</v>
      </c>
      <c r="L134" s="749">
        <v>0</v>
      </c>
      <c r="M134" s="570">
        <v>0</v>
      </c>
      <c r="N134" s="575">
        <v>0</v>
      </c>
      <c r="O134" s="964">
        <v>139.14999999999964</v>
      </c>
      <c r="P134" s="291">
        <v>0</v>
      </c>
      <c r="Q134" s="965">
        <f t="shared" si="11"/>
        <v>139.14999999999964</v>
      </c>
      <c r="R134" s="979">
        <v>0</v>
      </c>
      <c r="S134" s="331">
        <v>0</v>
      </c>
      <c r="T134" s="707">
        <v>0</v>
      </c>
      <c r="U134" s="431">
        <v>0</v>
      </c>
      <c r="V134" s="431">
        <v>0</v>
      </c>
      <c r="W134" s="431">
        <v>14460.27</v>
      </c>
      <c r="X134" s="332" t="s">
        <v>1139</v>
      </c>
      <c r="Y134" s="327" t="s">
        <v>26</v>
      </c>
      <c r="Z134" s="116" t="s">
        <v>1068</v>
      </c>
      <c r="AA134" s="468" t="s">
        <v>883</v>
      </c>
      <c r="AB134" s="426" t="s">
        <v>882</v>
      </c>
    </row>
    <row r="135" spans="1:28" ht="25.5" x14ac:dyDescent="0.25">
      <c r="A135" s="423" t="s">
        <v>1156</v>
      </c>
      <c r="B135" s="427" t="s">
        <v>209</v>
      </c>
      <c r="C135" s="327">
        <v>2017</v>
      </c>
      <c r="D135" s="327" t="s">
        <v>1104</v>
      </c>
      <c r="E135" s="961" t="s">
        <v>210</v>
      </c>
      <c r="F135" s="962" t="s">
        <v>210</v>
      </c>
      <c r="G135" s="328" t="s">
        <v>211</v>
      </c>
      <c r="H135" s="329">
        <v>2002</v>
      </c>
      <c r="I135" s="430">
        <v>482.005</v>
      </c>
      <c r="J135" s="722">
        <v>0</v>
      </c>
      <c r="K135" s="574">
        <v>0</v>
      </c>
      <c r="L135" s="749">
        <v>0</v>
      </c>
      <c r="M135" s="570">
        <v>299.995</v>
      </c>
      <c r="N135" s="575">
        <v>0</v>
      </c>
      <c r="O135" s="964">
        <v>299.995</v>
      </c>
      <c r="P135" s="291">
        <v>0</v>
      </c>
      <c r="Q135" s="965">
        <f t="shared" si="11"/>
        <v>299.995</v>
      </c>
      <c r="R135" s="979">
        <v>0</v>
      </c>
      <c r="S135" s="331">
        <v>0</v>
      </c>
      <c r="T135" s="707">
        <v>450</v>
      </c>
      <c r="U135" s="431">
        <v>770</v>
      </c>
      <c r="V135" s="431">
        <v>0</v>
      </c>
      <c r="W135" s="431">
        <v>0</v>
      </c>
      <c r="X135" s="613" t="s">
        <v>981</v>
      </c>
      <c r="Y135" s="327" t="s">
        <v>52</v>
      </c>
      <c r="Z135" s="426" t="s">
        <v>791</v>
      </c>
      <c r="AA135" s="468" t="s">
        <v>883</v>
      </c>
      <c r="AB135" s="426" t="s">
        <v>883</v>
      </c>
    </row>
    <row r="136" spans="1:28" ht="25.5" x14ac:dyDescent="0.25">
      <c r="A136" s="423" t="s">
        <v>1157</v>
      </c>
      <c r="B136" s="427" t="s">
        <v>212</v>
      </c>
      <c r="C136" s="327">
        <v>2017</v>
      </c>
      <c r="D136" s="327" t="s">
        <v>1104</v>
      </c>
      <c r="E136" s="961" t="s">
        <v>210</v>
      </c>
      <c r="F136" s="962" t="s">
        <v>210</v>
      </c>
      <c r="G136" s="328" t="s">
        <v>213</v>
      </c>
      <c r="H136" s="329">
        <v>1700</v>
      </c>
      <c r="I136" s="430">
        <v>42.35</v>
      </c>
      <c r="J136" s="807">
        <v>240.15799999999999</v>
      </c>
      <c r="K136" s="574">
        <v>0</v>
      </c>
      <c r="L136" s="749">
        <v>240.15799999999999</v>
      </c>
      <c r="M136" s="570">
        <v>1417.492</v>
      </c>
      <c r="N136" s="575">
        <v>0</v>
      </c>
      <c r="O136" s="964">
        <v>1657.65</v>
      </c>
      <c r="P136" s="291">
        <v>0</v>
      </c>
      <c r="Q136" s="965">
        <f t="shared" si="11"/>
        <v>1657.65</v>
      </c>
      <c r="R136" s="979">
        <v>0</v>
      </c>
      <c r="S136" s="331">
        <v>0</v>
      </c>
      <c r="T136" s="707">
        <v>0</v>
      </c>
      <c r="U136" s="431">
        <v>0</v>
      </c>
      <c r="V136" s="330">
        <v>0</v>
      </c>
      <c r="W136" s="330">
        <v>0</v>
      </c>
      <c r="X136" s="332" t="s">
        <v>824</v>
      </c>
      <c r="Y136" s="327" t="s">
        <v>52</v>
      </c>
      <c r="Z136" s="426" t="s">
        <v>604</v>
      </c>
      <c r="AA136" s="468" t="s">
        <v>883</v>
      </c>
      <c r="AB136" s="426" t="s">
        <v>882</v>
      </c>
    </row>
    <row r="137" spans="1:28" ht="30" x14ac:dyDescent="0.25">
      <c r="A137" s="423" t="s">
        <v>1158</v>
      </c>
      <c r="B137" s="427" t="s">
        <v>214</v>
      </c>
      <c r="C137" s="327">
        <v>2017</v>
      </c>
      <c r="D137" s="327" t="s">
        <v>1104</v>
      </c>
      <c r="E137" s="961" t="s">
        <v>215</v>
      </c>
      <c r="F137" s="962" t="s">
        <v>215</v>
      </c>
      <c r="G137" s="328" t="s">
        <v>216</v>
      </c>
      <c r="H137" s="329">
        <v>1300</v>
      </c>
      <c r="I137" s="430">
        <v>0</v>
      </c>
      <c r="J137" s="722">
        <v>0</v>
      </c>
      <c r="K137" s="574">
        <v>0</v>
      </c>
      <c r="L137" s="749">
        <v>0</v>
      </c>
      <c r="M137" s="570">
        <v>0</v>
      </c>
      <c r="N137" s="575">
        <v>0</v>
      </c>
      <c r="O137" s="964">
        <v>0</v>
      </c>
      <c r="P137" s="291">
        <v>0</v>
      </c>
      <c r="Q137" s="965">
        <f t="shared" si="11"/>
        <v>0</v>
      </c>
      <c r="R137" s="979">
        <v>0</v>
      </c>
      <c r="S137" s="331">
        <v>0</v>
      </c>
      <c r="T137" s="707">
        <v>0</v>
      </c>
      <c r="U137" s="431">
        <v>0</v>
      </c>
      <c r="V137" s="330">
        <v>1300</v>
      </c>
      <c r="W137" s="330">
        <v>0</v>
      </c>
      <c r="X137" s="332" t="s">
        <v>1140</v>
      </c>
      <c r="Y137" s="327" t="s">
        <v>26</v>
      </c>
      <c r="Z137" s="426" t="s">
        <v>604</v>
      </c>
      <c r="AA137" s="468" t="s">
        <v>882</v>
      </c>
      <c r="AB137" s="426" t="s">
        <v>882</v>
      </c>
    </row>
    <row r="138" spans="1:28" s="1492" customFormat="1" ht="38.25" x14ac:dyDescent="0.25">
      <c r="A138" s="614" t="s">
        <v>1159</v>
      </c>
      <c r="B138" s="433" t="s">
        <v>217</v>
      </c>
      <c r="C138" s="434">
        <v>2017</v>
      </c>
      <c r="D138" s="434" t="s">
        <v>1104</v>
      </c>
      <c r="E138" s="435" t="s">
        <v>218</v>
      </c>
      <c r="F138" s="436" t="s">
        <v>218</v>
      </c>
      <c r="G138" s="437" t="s">
        <v>219</v>
      </c>
      <c r="H138" s="438">
        <v>6600</v>
      </c>
      <c r="I138" s="438">
        <v>251.68</v>
      </c>
      <c r="J138" s="721">
        <v>0</v>
      </c>
      <c r="K138" s="591">
        <v>0</v>
      </c>
      <c r="L138" s="761">
        <v>0</v>
      </c>
      <c r="M138" s="588">
        <v>0</v>
      </c>
      <c r="N138" s="592">
        <v>0</v>
      </c>
      <c r="O138" s="587">
        <v>0</v>
      </c>
      <c r="P138" s="710">
        <v>0</v>
      </c>
      <c r="Q138" s="995">
        <f t="shared" si="11"/>
        <v>0</v>
      </c>
      <c r="R138" s="441">
        <v>0</v>
      </c>
      <c r="S138" s="996">
        <f>4933</f>
        <v>4933</v>
      </c>
      <c r="T138" s="996">
        <v>1415.32</v>
      </c>
      <c r="U138" s="440">
        <v>0</v>
      </c>
      <c r="V138" s="440">
        <v>0</v>
      </c>
      <c r="W138" s="440">
        <v>0</v>
      </c>
      <c r="X138" s="1690" t="s">
        <v>1256</v>
      </c>
      <c r="Y138" s="997" t="s">
        <v>924</v>
      </c>
      <c r="Z138" s="442" t="s">
        <v>604</v>
      </c>
      <c r="AA138" s="506" t="s">
        <v>883</v>
      </c>
      <c r="AB138" s="442" t="s">
        <v>882</v>
      </c>
    </row>
    <row r="139" spans="1:28" ht="38.25" x14ac:dyDescent="0.25">
      <c r="A139" s="423" t="s">
        <v>1160</v>
      </c>
      <c r="B139" s="427" t="s">
        <v>220</v>
      </c>
      <c r="C139" s="327">
        <v>2017</v>
      </c>
      <c r="D139" s="327" t="s">
        <v>1104</v>
      </c>
      <c r="E139" s="961" t="s">
        <v>18</v>
      </c>
      <c r="F139" s="962" t="s">
        <v>221</v>
      </c>
      <c r="G139" s="328" t="s">
        <v>222</v>
      </c>
      <c r="H139" s="329">
        <v>17756</v>
      </c>
      <c r="I139" s="329">
        <v>603.79</v>
      </c>
      <c r="J139" s="722">
        <v>0</v>
      </c>
      <c r="K139" s="574">
        <v>0</v>
      </c>
      <c r="L139" s="749">
        <v>0</v>
      </c>
      <c r="M139" s="570">
        <v>0</v>
      </c>
      <c r="N139" s="575">
        <v>0</v>
      </c>
      <c r="O139" s="60">
        <v>0</v>
      </c>
      <c r="P139" s="291">
        <v>0</v>
      </c>
      <c r="Q139" s="965">
        <f t="shared" si="11"/>
        <v>0</v>
      </c>
      <c r="R139" s="979">
        <v>0</v>
      </c>
      <c r="S139" s="331">
        <v>0</v>
      </c>
      <c r="T139" s="707">
        <v>0</v>
      </c>
      <c r="U139" s="330">
        <v>0</v>
      </c>
      <c r="V139" s="330">
        <v>0</v>
      </c>
      <c r="W139" s="330">
        <v>17152.21</v>
      </c>
      <c r="X139" s="332" t="s">
        <v>1065</v>
      </c>
      <c r="Y139" s="327" t="s">
        <v>20</v>
      </c>
      <c r="Z139" s="426" t="s">
        <v>942</v>
      </c>
      <c r="AA139" s="468" t="s">
        <v>882</v>
      </c>
      <c r="AB139" s="426" t="s">
        <v>882</v>
      </c>
    </row>
    <row r="140" spans="1:28" ht="25.5" x14ac:dyDescent="0.25">
      <c r="A140" s="423" t="s">
        <v>1161</v>
      </c>
      <c r="B140" s="427" t="s">
        <v>223</v>
      </c>
      <c r="C140" s="327">
        <v>2017</v>
      </c>
      <c r="D140" s="327" t="s">
        <v>1104</v>
      </c>
      <c r="E140" s="961" t="s">
        <v>18</v>
      </c>
      <c r="F140" s="962" t="s">
        <v>224</v>
      </c>
      <c r="G140" s="328" t="s">
        <v>225</v>
      </c>
      <c r="H140" s="329">
        <v>88000</v>
      </c>
      <c r="I140" s="430">
        <v>0</v>
      </c>
      <c r="J140" s="722">
        <v>0</v>
      </c>
      <c r="K140" s="574">
        <v>0</v>
      </c>
      <c r="L140" s="749">
        <v>0</v>
      </c>
      <c r="M140" s="570">
        <v>0</v>
      </c>
      <c r="N140" s="575">
        <v>0</v>
      </c>
      <c r="O140" s="60">
        <v>0</v>
      </c>
      <c r="P140" s="291">
        <v>0</v>
      </c>
      <c r="Q140" s="965">
        <f t="shared" si="11"/>
        <v>0</v>
      </c>
      <c r="R140" s="979">
        <v>0</v>
      </c>
      <c r="S140" s="331">
        <v>0</v>
      </c>
      <c r="T140" s="707">
        <v>0</v>
      </c>
      <c r="U140" s="431">
        <v>7000</v>
      </c>
      <c r="V140" s="431">
        <v>81000</v>
      </c>
      <c r="W140" s="343">
        <v>0</v>
      </c>
      <c r="X140" s="432" t="s">
        <v>1141</v>
      </c>
      <c r="Y140" s="327" t="s">
        <v>26</v>
      </c>
      <c r="Z140" s="426" t="s">
        <v>997</v>
      </c>
      <c r="AA140" s="468" t="s">
        <v>882</v>
      </c>
      <c r="AB140" s="426" t="s">
        <v>882</v>
      </c>
    </row>
    <row r="141" spans="1:28" ht="25.5" x14ac:dyDescent="0.25">
      <c r="A141" s="423" t="s">
        <v>1162</v>
      </c>
      <c r="B141" s="427" t="s">
        <v>226</v>
      </c>
      <c r="C141" s="327">
        <v>2017</v>
      </c>
      <c r="D141" s="327" t="s">
        <v>1104</v>
      </c>
      <c r="E141" s="961" t="s">
        <v>227</v>
      </c>
      <c r="F141" s="962" t="s">
        <v>227</v>
      </c>
      <c r="G141" s="328" t="s">
        <v>228</v>
      </c>
      <c r="H141" s="329">
        <v>5370.23</v>
      </c>
      <c r="I141" s="430">
        <v>291.61</v>
      </c>
      <c r="J141" s="807">
        <v>802.23</v>
      </c>
      <c r="K141" s="574">
        <v>0</v>
      </c>
      <c r="L141" s="749">
        <v>802.23</v>
      </c>
      <c r="M141" s="570">
        <f>5078.616+0.004-802.23</f>
        <v>4276.3899999999994</v>
      </c>
      <c r="N141" s="575">
        <v>0</v>
      </c>
      <c r="O141" s="964">
        <v>5078.62</v>
      </c>
      <c r="P141" s="291">
        <v>0</v>
      </c>
      <c r="Q141" s="965">
        <f t="shared" si="11"/>
        <v>5078.62</v>
      </c>
      <c r="R141" s="979">
        <v>0</v>
      </c>
      <c r="S141" s="331">
        <v>0</v>
      </c>
      <c r="T141" s="707">
        <v>0</v>
      </c>
      <c r="U141" s="431">
        <v>0</v>
      </c>
      <c r="V141" s="330">
        <v>0</v>
      </c>
      <c r="W141" s="330">
        <v>0</v>
      </c>
      <c r="X141" s="332" t="s">
        <v>824</v>
      </c>
      <c r="Y141" s="998" t="s">
        <v>20</v>
      </c>
      <c r="Z141" s="426" t="s">
        <v>604</v>
      </c>
      <c r="AA141" s="999" t="s">
        <v>883</v>
      </c>
      <c r="AB141" s="426" t="s">
        <v>882</v>
      </c>
    </row>
    <row r="142" spans="1:28" ht="25.5" x14ac:dyDescent="0.25">
      <c r="A142" s="423" t="s">
        <v>1163</v>
      </c>
      <c r="B142" s="427" t="s">
        <v>229</v>
      </c>
      <c r="C142" s="327">
        <v>2017</v>
      </c>
      <c r="D142" s="327" t="s">
        <v>1104</v>
      </c>
      <c r="E142" s="961" t="s">
        <v>18</v>
      </c>
      <c r="F142" s="962" t="s">
        <v>230</v>
      </c>
      <c r="G142" s="328" t="s">
        <v>231</v>
      </c>
      <c r="H142" s="329">
        <v>10000.39114</v>
      </c>
      <c r="I142" s="430">
        <v>29.7</v>
      </c>
      <c r="J142" s="722">
        <v>0</v>
      </c>
      <c r="K142" s="574">
        <v>0</v>
      </c>
      <c r="L142" s="749">
        <v>0</v>
      </c>
      <c r="M142" s="570">
        <v>290</v>
      </c>
      <c r="N142" s="575">
        <v>0</v>
      </c>
      <c r="O142" s="964">
        <v>290</v>
      </c>
      <c r="P142" s="291">
        <v>0</v>
      </c>
      <c r="Q142" s="965">
        <f t="shared" si="11"/>
        <v>290</v>
      </c>
      <c r="R142" s="979">
        <v>0</v>
      </c>
      <c r="S142" s="331">
        <v>0</v>
      </c>
      <c r="T142" s="707">
        <v>0</v>
      </c>
      <c r="U142" s="431">
        <v>9680.6911400000008</v>
      </c>
      <c r="V142" s="330">
        <v>0</v>
      </c>
      <c r="W142" s="343">
        <v>0</v>
      </c>
      <c r="X142" s="432" t="s">
        <v>982</v>
      </c>
      <c r="Y142" s="327" t="s">
        <v>26</v>
      </c>
      <c r="Z142" s="426" t="s">
        <v>691</v>
      </c>
      <c r="AA142" s="468" t="s">
        <v>883</v>
      </c>
      <c r="AB142" s="426" t="s">
        <v>882</v>
      </c>
    </row>
    <row r="143" spans="1:28" ht="25.5" x14ac:dyDescent="0.25">
      <c r="A143" s="423" t="s">
        <v>1164</v>
      </c>
      <c r="B143" s="427" t="s">
        <v>232</v>
      </c>
      <c r="C143" s="327">
        <v>2017</v>
      </c>
      <c r="D143" s="327" t="s">
        <v>1104</v>
      </c>
      <c r="E143" s="961" t="s">
        <v>233</v>
      </c>
      <c r="F143" s="962" t="s">
        <v>233</v>
      </c>
      <c r="G143" s="328" t="s">
        <v>234</v>
      </c>
      <c r="H143" s="329">
        <v>7700</v>
      </c>
      <c r="I143" s="329">
        <v>223.85</v>
      </c>
      <c r="J143" s="807">
        <v>3958.5160299999998</v>
      </c>
      <c r="K143" s="574">
        <v>951.55007999999998</v>
      </c>
      <c r="L143" s="749">
        <v>3006.9659499999998</v>
      </c>
      <c r="M143" s="570">
        <v>3517.6339699999999</v>
      </c>
      <c r="N143" s="575">
        <v>0</v>
      </c>
      <c r="O143" s="60">
        <v>7476.15</v>
      </c>
      <c r="P143" s="291">
        <v>0</v>
      </c>
      <c r="Q143" s="965">
        <f t="shared" si="11"/>
        <v>7476.15</v>
      </c>
      <c r="R143" s="979">
        <v>0</v>
      </c>
      <c r="S143" s="331">
        <v>0</v>
      </c>
      <c r="T143" s="707">
        <v>0</v>
      </c>
      <c r="U143" s="330">
        <v>0</v>
      </c>
      <c r="V143" s="330">
        <v>0</v>
      </c>
      <c r="W143" s="343">
        <v>0</v>
      </c>
      <c r="X143" s="332" t="s">
        <v>824</v>
      </c>
      <c r="Y143" s="327" t="s">
        <v>52</v>
      </c>
      <c r="Z143" s="426" t="s">
        <v>691</v>
      </c>
      <c r="AA143" s="468" t="s">
        <v>883</v>
      </c>
      <c r="AB143" s="426" t="s">
        <v>883</v>
      </c>
    </row>
    <row r="144" spans="1:28" ht="25.5" x14ac:dyDescent="0.25">
      <c r="A144" s="423" t="s">
        <v>1165</v>
      </c>
      <c r="B144" s="427" t="s">
        <v>235</v>
      </c>
      <c r="C144" s="327">
        <v>2017</v>
      </c>
      <c r="D144" s="327" t="s">
        <v>852</v>
      </c>
      <c r="E144" s="961" t="s">
        <v>18</v>
      </c>
      <c r="F144" s="962" t="s">
        <v>236</v>
      </c>
      <c r="G144" s="328" t="s">
        <v>237</v>
      </c>
      <c r="H144" s="329">
        <v>5760</v>
      </c>
      <c r="I144" s="329">
        <v>5108.6601400000009</v>
      </c>
      <c r="J144" s="722">
        <v>0</v>
      </c>
      <c r="K144" s="574">
        <v>0</v>
      </c>
      <c r="L144" s="749">
        <v>0</v>
      </c>
      <c r="M144" s="749">
        <v>651.33986000000004</v>
      </c>
      <c r="N144" s="575">
        <v>0</v>
      </c>
      <c r="O144" s="60">
        <v>651.33986000000004</v>
      </c>
      <c r="P144" s="291">
        <v>0</v>
      </c>
      <c r="Q144" s="965">
        <f t="shared" si="11"/>
        <v>651.33986000000004</v>
      </c>
      <c r="R144" s="979">
        <v>0</v>
      </c>
      <c r="S144" s="331">
        <v>0</v>
      </c>
      <c r="T144" s="707">
        <v>0</v>
      </c>
      <c r="U144" s="330">
        <v>0</v>
      </c>
      <c r="V144" s="330">
        <v>0</v>
      </c>
      <c r="W144" s="343">
        <v>0</v>
      </c>
      <c r="X144" s="332" t="s">
        <v>824</v>
      </c>
      <c r="Y144" s="327" t="s">
        <v>52</v>
      </c>
      <c r="Z144" s="426" t="s">
        <v>604</v>
      </c>
      <c r="AA144" s="468" t="s">
        <v>883</v>
      </c>
      <c r="AB144" s="426" t="s">
        <v>883</v>
      </c>
    </row>
    <row r="145" spans="1:28" ht="25.5" x14ac:dyDescent="0.25">
      <c r="A145" s="423" t="s">
        <v>1166</v>
      </c>
      <c r="B145" s="427" t="s">
        <v>238</v>
      </c>
      <c r="C145" s="327">
        <v>2018</v>
      </c>
      <c r="D145" s="327" t="s">
        <v>1115</v>
      </c>
      <c r="E145" s="961" t="s">
        <v>240</v>
      </c>
      <c r="F145" s="962" t="s">
        <v>240</v>
      </c>
      <c r="G145" s="328" t="s">
        <v>241</v>
      </c>
      <c r="H145" s="329">
        <v>5022</v>
      </c>
      <c r="I145" s="329">
        <v>0</v>
      </c>
      <c r="J145" s="722">
        <v>0</v>
      </c>
      <c r="K145" s="574">
        <v>0</v>
      </c>
      <c r="L145" s="749">
        <v>0</v>
      </c>
      <c r="M145" s="570">
        <v>0</v>
      </c>
      <c r="N145" s="590">
        <v>0</v>
      </c>
      <c r="O145" s="60">
        <v>0</v>
      </c>
      <c r="P145" s="291">
        <v>0</v>
      </c>
      <c r="Q145" s="965">
        <f t="shared" si="11"/>
        <v>0</v>
      </c>
      <c r="R145" s="979">
        <v>0</v>
      </c>
      <c r="S145" s="331">
        <v>0</v>
      </c>
      <c r="T145" s="707">
        <v>522</v>
      </c>
      <c r="U145" s="330">
        <v>4500</v>
      </c>
      <c r="V145" s="330">
        <v>0</v>
      </c>
      <c r="W145" s="343">
        <v>0</v>
      </c>
      <c r="X145" s="332" t="s">
        <v>983</v>
      </c>
      <c r="Y145" s="327" t="s">
        <v>26</v>
      </c>
      <c r="Z145" s="426" t="s">
        <v>604</v>
      </c>
      <c r="AA145" s="468" t="s">
        <v>883</v>
      </c>
      <c r="AB145" s="426" t="s">
        <v>882</v>
      </c>
    </row>
    <row r="146" spans="1:28" s="1492" customFormat="1" ht="25.5" x14ac:dyDescent="0.25">
      <c r="A146" s="614" t="s">
        <v>1167</v>
      </c>
      <c r="B146" s="433" t="s">
        <v>243</v>
      </c>
      <c r="C146" s="434">
        <v>2018</v>
      </c>
      <c r="D146" s="434" t="s">
        <v>1115</v>
      </c>
      <c r="E146" s="435" t="s">
        <v>221</v>
      </c>
      <c r="F146" s="436" t="s">
        <v>221</v>
      </c>
      <c r="G146" s="437" t="s">
        <v>244</v>
      </c>
      <c r="H146" s="438">
        <v>5650.5428199999997</v>
      </c>
      <c r="I146" s="438">
        <v>0</v>
      </c>
      <c r="J146" s="810">
        <v>5650.5428199999997</v>
      </c>
      <c r="K146" s="591">
        <v>341.89499999999998</v>
      </c>
      <c r="L146" s="761">
        <v>5308.6478200000001</v>
      </c>
      <c r="M146" s="588">
        <v>0</v>
      </c>
      <c r="N146" s="592">
        <v>0</v>
      </c>
      <c r="O146" s="587">
        <v>5650.5428199999997</v>
      </c>
      <c r="P146" s="710">
        <v>0</v>
      </c>
      <c r="Q146" s="995">
        <f t="shared" si="11"/>
        <v>5650.5428199999997</v>
      </c>
      <c r="R146" s="441">
        <v>0</v>
      </c>
      <c r="S146" s="826">
        <v>0</v>
      </c>
      <c r="T146" s="711">
        <v>0</v>
      </c>
      <c r="U146" s="440">
        <v>0</v>
      </c>
      <c r="V146" s="440">
        <v>0</v>
      </c>
      <c r="W146" s="713">
        <v>0</v>
      </c>
      <c r="X146" s="450" t="s">
        <v>824</v>
      </c>
      <c r="Y146" s="434" t="s">
        <v>924</v>
      </c>
      <c r="Z146" s="442" t="s">
        <v>813</v>
      </c>
      <c r="AA146" s="506" t="s">
        <v>883</v>
      </c>
      <c r="AB146" s="442" t="s">
        <v>883</v>
      </c>
    </row>
    <row r="147" spans="1:28" ht="25.5" x14ac:dyDescent="0.25">
      <c r="A147" s="423" t="s">
        <v>1168</v>
      </c>
      <c r="B147" s="427" t="s">
        <v>245</v>
      </c>
      <c r="C147" s="327">
        <v>2018</v>
      </c>
      <c r="D147" s="327" t="s">
        <v>1115</v>
      </c>
      <c r="E147" s="961" t="s">
        <v>246</v>
      </c>
      <c r="F147" s="962" t="s">
        <v>246</v>
      </c>
      <c r="G147" s="328" t="s">
        <v>247</v>
      </c>
      <c r="H147" s="329">
        <v>2500</v>
      </c>
      <c r="I147" s="430">
        <v>0</v>
      </c>
      <c r="J147" s="722">
        <v>0</v>
      </c>
      <c r="K147" s="574">
        <v>0</v>
      </c>
      <c r="L147" s="749">
        <v>0</v>
      </c>
      <c r="M147" s="570">
        <v>0</v>
      </c>
      <c r="N147" s="331">
        <v>150</v>
      </c>
      <c r="O147" s="964">
        <v>150</v>
      </c>
      <c r="P147" s="291">
        <v>0</v>
      </c>
      <c r="Q147" s="965">
        <f t="shared" si="11"/>
        <v>150</v>
      </c>
      <c r="R147" s="979">
        <v>0</v>
      </c>
      <c r="S147" s="331">
        <v>0</v>
      </c>
      <c r="T147" s="707">
        <v>0</v>
      </c>
      <c r="U147" s="431">
        <v>2350</v>
      </c>
      <c r="V147" s="330">
        <v>0</v>
      </c>
      <c r="W147" s="343">
        <v>0</v>
      </c>
      <c r="X147" s="332" t="s">
        <v>1257</v>
      </c>
      <c r="Y147" s="327" t="s">
        <v>26</v>
      </c>
      <c r="Z147" s="426" t="s">
        <v>943</v>
      </c>
      <c r="AA147" s="468" t="s">
        <v>883</v>
      </c>
      <c r="AB147" s="426" t="s">
        <v>882</v>
      </c>
    </row>
    <row r="148" spans="1:28" ht="25.5" x14ac:dyDescent="0.25">
      <c r="A148" s="423" t="s">
        <v>1169</v>
      </c>
      <c r="B148" s="427" t="s">
        <v>248</v>
      </c>
      <c r="C148" s="327">
        <v>2018</v>
      </c>
      <c r="D148" s="327" t="s">
        <v>1115</v>
      </c>
      <c r="E148" s="961" t="s">
        <v>18</v>
      </c>
      <c r="F148" s="962" t="s">
        <v>249</v>
      </c>
      <c r="G148" s="328" t="s">
        <v>250</v>
      </c>
      <c r="H148" s="329">
        <v>14100</v>
      </c>
      <c r="I148" s="430">
        <v>0</v>
      </c>
      <c r="J148" s="807">
        <v>108.9</v>
      </c>
      <c r="K148" s="574">
        <v>0</v>
      </c>
      <c r="L148" s="749">
        <v>108.9</v>
      </c>
      <c r="M148" s="570">
        <v>13791.1</v>
      </c>
      <c r="N148" s="709">
        <v>0</v>
      </c>
      <c r="O148" s="964">
        <v>13900</v>
      </c>
      <c r="P148" s="291">
        <v>0</v>
      </c>
      <c r="Q148" s="965">
        <f t="shared" si="11"/>
        <v>13900</v>
      </c>
      <c r="R148" s="979">
        <v>0</v>
      </c>
      <c r="S148" s="331">
        <v>0</v>
      </c>
      <c r="T148" s="707">
        <v>200</v>
      </c>
      <c r="U148" s="431">
        <v>0</v>
      </c>
      <c r="V148" s="330">
        <v>0</v>
      </c>
      <c r="W148" s="343">
        <v>0</v>
      </c>
      <c r="X148" s="332" t="s">
        <v>984</v>
      </c>
      <c r="Y148" s="327" t="s">
        <v>52</v>
      </c>
      <c r="Z148" s="426" t="s">
        <v>604</v>
      </c>
      <c r="AA148" s="468" t="s">
        <v>883</v>
      </c>
      <c r="AB148" s="426" t="s">
        <v>883</v>
      </c>
    </row>
    <row r="149" spans="1:28" ht="30" x14ac:dyDescent="0.25">
      <c r="A149" s="423" t="s">
        <v>1170</v>
      </c>
      <c r="B149" s="427" t="s">
        <v>252</v>
      </c>
      <c r="C149" s="327">
        <v>2018</v>
      </c>
      <c r="D149" s="327" t="s">
        <v>251</v>
      </c>
      <c r="E149" s="961" t="s">
        <v>240</v>
      </c>
      <c r="F149" s="962" t="s">
        <v>240</v>
      </c>
      <c r="G149" s="328" t="s">
        <v>253</v>
      </c>
      <c r="H149" s="329">
        <v>6900</v>
      </c>
      <c r="I149" s="329">
        <v>0</v>
      </c>
      <c r="J149" s="722">
        <v>0</v>
      </c>
      <c r="K149" s="574">
        <v>0</v>
      </c>
      <c r="L149" s="749">
        <v>0</v>
      </c>
      <c r="M149" s="570">
        <v>500</v>
      </c>
      <c r="N149" s="590">
        <v>0</v>
      </c>
      <c r="O149" s="60">
        <v>500</v>
      </c>
      <c r="P149" s="291">
        <v>0</v>
      </c>
      <c r="Q149" s="965">
        <f t="shared" si="11"/>
        <v>500</v>
      </c>
      <c r="R149" s="979">
        <v>0</v>
      </c>
      <c r="S149" s="331">
        <v>0</v>
      </c>
      <c r="T149" s="707">
        <v>0</v>
      </c>
      <c r="U149" s="330">
        <v>0</v>
      </c>
      <c r="V149" s="330">
        <v>0</v>
      </c>
      <c r="W149" s="343">
        <v>6400</v>
      </c>
      <c r="X149" s="332" t="s">
        <v>985</v>
      </c>
      <c r="Y149" s="327" t="s">
        <v>26</v>
      </c>
      <c r="Z149" s="426" t="s">
        <v>604</v>
      </c>
      <c r="AA149" s="468" t="s">
        <v>883</v>
      </c>
      <c r="AB149" s="426" t="s">
        <v>882</v>
      </c>
    </row>
    <row r="150" spans="1:28" ht="38.25" x14ac:dyDescent="0.25">
      <c r="A150" s="423" t="s">
        <v>1171</v>
      </c>
      <c r="B150" s="427" t="s">
        <v>254</v>
      </c>
      <c r="C150" s="327">
        <v>2018</v>
      </c>
      <c r="D150" s="327" t="s">
        <v>251</v>
      </c>
      <c r="E150" s="961" t="s">
        <v>18</v>
      </c>
      <c r="F150" s="962" t="s">
        <v>255</v>
      </c>
      <c r="G150" s="328" t="s">
        <v>256</v>
      </c>
      <c r="H150" s="329">
        <v>69060</v>
      </c>
      <c r="I150" s="329">
        <v>111.8</v>
      </c>
      <c r="J150" s="722">
        <v>0</v>
      </c>
      <c r="K150" s="574">
        <v>0</v>
      </c>
      <c r="L150" s="749">
        <v>0</v>
      </c>
      <c r="M150" s="570">
        <v>0</v>
      </c>
      <c r="N150" s="575">
        <v>0</v>
      </c>
      <c r="O150" s="60">
        <v>0</v>
      </c>
      <c r="P150" s="291">
        <v>0</v>
      </c>
      <c r="Q150" s="965">
        <f t="shared" si="11"/>
        <v>0</v>
      </c>
      <c r="R150" s="979">
        <v>0</v>
      </c>
      <c r="S150" s="331">
        <v>0</v>
      </c>
      <c r="T150" s="707">
        <v>0</v>
      </c>
      <c r="U150" s="330">
        <v>0</v>
      </c>
      <c r="V150" s="330">
        <v>0</v>
      </c>
      <c r="W150" s="330">
        <v>68948.2</v>
      </c>
      <c r="X150" s="332" t="s">
        <v>986</v>
      </c>
      <c r="Y150" s="327" t="s">
        <v>20</v>
      </c>
      <c r="Z150" s="426" t="s">
        <v>942</v>
      </c>
      <c r="AA150" s="468" t="s">
        <v>882</v>
      </c>
      <c r="AB150" s="426" t="s">
        <v>882</v>
      </c>
    </row>
    <row r="151" spans="1:28" ht="30" x14ac:dyDescent="0.25">
      <c r="A151" s="423" t="s">
        <v>1172</v>
      </c>
      <c r="B151" s="427" t="s">
        <v>257</v>
      </c>
      <c r="C151" s="327">
        <v>2018</v>
      </c>
      <c r="D151" s="327" t="s">
        <v>251</v>
      </c>
      <c r="E151" s="961" t="s">
        <v>258</v>
      </c>
      <c r="F151" s="962" t="s">
        <v>258</v>
      </c>
      <c r="G151" s="328" t="s">
        <v>259</v>
      </c>
      <c r="H151" s="329">
        <v>930</v>
      </c>
      <c r="I151" s="329">
        <v>48.4</v>
      </c>
      <c r="J151" s="722">
        <v>0</v>
      </c>
      <c r="K151" s="574">
        <v>0</v>
      </c>
      <c r="L151" s="749">
        <v>0</v>
      </c>
      <c r="M151" s="749">
        <v>651.6</v>
      </c>
      <c r="N151" s="575">
        <v>0</v>
      </c>
      <c r="O151" s="60">
        <v>651.6</v>
      </c>
      <c r="P151" s="291">
        <v>0</v>
      </c>
      <c r="Q151" s="965">
        <f t="shared" si="11"/>
        <v>651.6</v>
      </c>
      <c r="R151" s="979">
        <v>0</v>
      </c>
      <c r="S151" s="331">
        <v>230</v>
      </c>
      <c r="T151" s="707">
        <v>0</v>
      </c>
      <c r="U151" s="330">
        <v>0</v>
      </c>
      <c r="V151" s="330">
        <v>0</v>
      </c>
      <c r="W151" s="343">
        <v>0</v>
      </c>
      <c r="X151" s="332" t="s">
        <v>746</v>
      </c>
      <c r="Y151" s="327" t="s">
        <v>20</v>
      </c>
      <c r="Z151" s="426" t="s">
        <v>691</v>
      </c>
      <c r="AA151" s="468" t="s">
        <v>882</v>
      </c>
      <c r="AB151" s="426" t="s">
        <v>882</v>
      </c>
    </row>
    <row r="152" spans="1:28" s="1492" customFormat="1" ht="25.5" x14ac:dyDescent="0.25">
      <c r="A152" s="614" t="s">
        <v>1173</v>
      </c>
      <c r="B152" s="433" t="s">
        <v>260</v>
      </c>
      <c r="C152" s="434">
        <v>2018</v>
      </c>
      <c r="D152" s="434" t="s">
        <v>251</v>
      </c>
      <c r="E152" s="435" t="s">
        <v>261</v>
      </c>
      <c r="F152" s="436" t="s">
        <v>261</v>
      </c>
      <c r="G152" s="437" t="s">
        <v>262</v>
      </c>
      <c r="H152" s="438">
        <v>180.358</v>
      </c>
      <c r="I152" s="439">
        <v>0</v>
      </c>
      <c r="J152" s="1000">
        <v>180.35824</v>
      </c>
      <c r="K152" s="591">
        <v>0</v>
      </c>
      <c r="L152" s="761">
        <v>180.35824</v>
      </c>
      <c r="M152" s="588">
        <v>-2.4000000000000001E-4</v>
      </c>
      <c r="N152" s="592">
        <v>0</v>
      </c>
      <c r="O152" s="586">
        <v>180.358</v>
      </c>
      <c r="P152" s="710">
        <v>0</v>
      </c>
      <c r="Q152" s="995">
        <f t="shared" si="11"/>
        <v>180.358</v>
      </c>
      <c r="R152" s="441">
        <v>0</v>
      </c>
      <c r="S152" s="826">
        <v>0</v>
      </c>
      <c r="T152" s="711">
        <v>0</v>
      </c>
      <c r="U152" s="712">
        <v>0</v>
      </c>
      <c r="V152" s="440">
        <v>0</v>
      </c>
      <c r="W152" s="713">
        <v>0</v>
      </c>
      <c r="X152" s="450" t="s">
        <v>824</v>
      </c>
      <c r="Y152" s="434" t="s">
        <v>924</v>
      </c>
      <c r="Z152" s="442" t="s">
        <v>813</v>
      </c>
      <c r="AA152" s="506" t="s">
        <v>883</v>
      </c>
      <c r="AB152" s="442" t="s">
        <v>883</v>
      </c>
    </row>
    <row r="153" spans="1:28" ht="25.5" x14ac:dyDescent="0.25">
      <c r="A153" s="423" t="s">
        <v>1174</v>
      </c>
      <c r="B153" s="427" t="s">
        <v>263</v>
      </c>
      <c r="C153" s="327">
        <v>2018</v>
      </c>
      <c r="D153" s="327" t="s">
        <v>251</v>
      </c>
      <c r="E153" s="961" t="s">
        <v>18</v>
      </c>
      <c r="F153" s="962" t="s">
        <v>264</v>
      </c>
      <c r="G153" s="328" t="s">
        <v>265</v>
      </c>
      <c r="H153" s="329">
        <v>35544.959999999999</v>
      </c>
      <c r="I153" s="430">
        <v>0</v>
      </c>
      <c r="J153" s="807">
        <v>921.29399999999998</v>
      </c>
      <c r="K153" s="574">
        <v>0</v>
      </c>
      <c r="L153" s="749">
        <v>921.29399999999998</v>
      </c>
      <c r="M153" s="570">
        <f>2000-921.294</f>
        <v>1078.7060000000001</v>
      </c>
      <c r="N153" s="575">
        <v>0</v>
      </c>
      <c r="O153" s="964">
        <v>2000</v>
      </c>
      <c r="P153" s="291">
        <v>0</v>
      </c>
      <c r="Q153" s="965">
        <f t="shared" si="11"/>
        <v>2000</v>
      </c>
      <c r="R153" s="979">
        <v>0</v>
      </c>
      <c r="S153" s="331">
        <v>0</v>
      </c>
      <c r="T153" s="707">
        <v>0</v>
      </c>
      <c r="U153" s="431">
        <v>0</v>
      </c>
      <c r="V153" s="330">
        <v>33544.959999999999</v>
      </c>
      <c r="W153" s="343">
        <v>0</v>
      </c>
      <c r="X153" s="432" t="s">
        <v>944</v>
      </c>
      <c r="Y153" s="327" t="s">
        <v>26</v>
      </c>
      <c r="Z153" s="426" t="s">
        <v>691</v>
      </c>
      <c r="AA153" s="468" t="s">
        <v>883</v>
      </c>
      <c r="AB153" s="426" t="s">
        <v>882</v>
      </c>
    </row>
    <row r="154" spans="1:28" ht="25.5" x14ac:dyDescent="0.25">
      <c r="A154" s="423" t="s">
        <v>1175</v>
      </c>
      <c r="B154" s="427" t="s">
        <v>266</v>
      </c>
      <c r="C154" s="327">
        <v>2018</v>
      </c>
      <c r="D154" s="327" t="s">
        <v>251</v>
      </c>
      <c r="E154" s="961" t="s">
        <v>267</v>
      </c>
      <c r="F154" s="962" t="s">
        <v>267</v>
      </c>
      <c r="G154" s="328" t="s">
        <v>268</v>
      </c>
      <c r="H154" s="329">
        <v>950</v>
      </c>
      <c r="I154" s="430">
        <v>0</v>
      </c>
      <c r="J154" s="722">
        <v>0</v>
      </c>
      <c r="K154" s="574">
        <v>0</v>
      </c>
      <c r="L154" s="749">
        <v>0</v>
      </c>
      <c r="M154" s="570">
        <v>0</v>
      </c>
      <c r="N154" s="575">
        <v>0</v>
      </c>
      <c r="O154" s="964">
        <v>0</v>
      </c>
      <c r="P154" s="291">
        <v>0</v>
      </c>
      <c r="Q154" s="965">
        <f t="shared" si="11"/>
        <v>0</v>
      </c>
      <c r="R154" s="979">
        <v>0</v>
      </c>
      <c r="S154" s="331">
        <v>0</v>
      </c>
      <c r="T154" s="707">
        <v>0</v>
      </c>
      <c r="U154" s="431">
        <v>950</v>
      </c>
      <c r="V154" s="330">
        <v>0</v>
      </c>
      <c r="W154" s="343">
        <v>0</v>
      </c>
      <c r="X154" s="332" t="s">
        <v>824</v>
      </c>
      <c r="Y154" s="327" t="s">
        <v>26</v>
      </c>
      <c r="Z154" s="426" t="s">
        <v>997</v>
      </c>
      <c r="AA154" s="468" t="s">
        <v>882</v>
      </c>
      <c r="AB154" s="426" t="s">
        <v>882</v>
      </c>
    </row>
    <row r="155" spans="1:28" ht="25.5" x14ac:dyDescent="0.25">
      <c r="A155" s="1313" t="s">
        <v>1176</v>
      </c>
      <c r="B155" s="1314" t="s">
        <v>1069</v>
      </c>
      <c r="C155" s="1063">
        <v>2018</v>
      </c>
      <c r="D155" s="1063" t="s">
        <v>251</v>
      </c>
      <c r="E155" s="1640" t="s">
        <v>269</v>
      </c>
      <c r="F155" s="1317" t="s">
        <v>269</v>
      </c>
      <c r="G155" s="1641" t="s">
        <v>270</v>
      </c>
      <c r="H155" s="1319">
        <v>2371</v>
      </c>
      <c r="I155" s="1066">
        <v>0</v>
      </c>
      <c r="J155" s="1067">
        <v>0</v>
      </c>
      <c r="K155" s="1068">
        <v>0</v>
      </c>
      <c r="L155" s="1069">
        <v>0</v>
      </c>
      <c r="M155" s="1070">
        <v>0</v>
      </c>
      <c r="N155" s="1071">
        <v>0</v>
      </c>
      <c r="O155" s="1642">
        <v>0</v>
      </c>
      <c r="P155" s="1066">
        <v>0</v>
      </c>
      <c r="Q155" s="1066">
        <f t="shared" si="11"/>
        <v>0</v>
      </c>
      <c r="R155" s="1320">
        <v>0</v>
      </c>
      <c r="S155" s="1321">
        <v>0</v>
      </c>
      <c r="T155" s="1076">
        <v>1000</v>
      </c>
      <c r="U155" s="1233">
        <v>1371</v>
      </c>
      <c r="V155" s="1348">
        <v>0</v>
      </c>
      <c r="W155" s="1322">
        <v>0</v>
      </c>
      <c r="X155" s="1323" t="s">
        <v>1082</v>
      </c>
      <c r="Y155" s="1063" t="s">
        <v>26</v>
      </c>
      <c r="Z155" s="1078" t="s">
        <v>943</v>
      </c>
      <c r="AA155" s="1079" t="s">
        <v>882</v>
      </c>
      <c r="AB155" s="1078" t="s">
        <v>882</v>
      </c>
    </row>
    <row r="156" spans="1:28" ht="25.5" x14ac:dyDescent="0.25">
      <c r="A156" s="423" t="s">
        <v>1177</v>
      </c>
      <c r="B156" s="427" t="s">
        <v>271</v>
      </c>
      <c r="C156" s="327">
        <v>2018</v>
      </c>
      <c r="D156" s="327" t="s">
        <v>251</v>
      </c>
      <c r="E156" s="1001" t="s">
        <v>1126</v>
      </c>
      <c r="F156" s="1002" t="s">
        <v>1126</v>
      </c>
      <c r="G156" s="443" t="s">
        <v>272</v>
      </c>
      <c r="H156" s="424">
        <v>4200</v>
      </c>
      <c r="I156" s="444">
        <v>0</v>
      </c>
      <c r="J156" s="722">
        <v>0</v>
      </c>
      <c r="K156" s="574">
        <v>0</v>
      </c>
      <c r="L156" s="749">
        <v>0</v>
      </c>
      <c r="M156" s="570">
        <v>0</v>
      </c>
      <c r="N156" s="575">
        <v>0</v>
      </c>
      <c r="O156" s="964">
        <v>0</v>
      </c>
      <c r="P156" s="291">
        <v>0</v>
      </c>
      <c r="Q156" s="965">
        <f t="shared" si="11"/>
        <v>0</v>
      </c>
      <c r="R156" s="979">
        <v>0</v>
      </c>
      <c r="S156" s="331">
        <v>0</v>
      </c>
      <c r="T156" s="820">
        <v>0</v>
      </c>
      <c r="U156" s="715">
        <v>0</v>
      </c>
      <c r="V156" s="715">
        <v>4200</v>
      </c>
      <c r="W156" s="343">
        <v>0</v>
      </c>
      <c r="X156" s="332" t="s">
        <v>1070</v>
      </c>
      <c r="Y156" s="327" t="s">
        <v>26</v>
      </c>
      <c r="Z156" s="426" t="s">
        <v>1067</v>
      </c>
      <c r="AA156" s="468" t="s">
        <v>882</v>
      </c>
      <c r="AB156" s="426" t="s">
        <v>882</v>
      </c>
    </row>
    <row r="157" spans="1:28" s="1444" customFormat="1" ht="38.25" x14ac:dyDescent="0.25">
      <c r="A157" s="1291" t="s">
        <v>1178</v>
      </c>
      <c r="B157" s="1292" t="s">
        <v>273</v>
      </c>
      <c r="C157" s="1293">
        <v>2018</v>
      </c>
      <c r="D157" s="1293" t="s">
        <v>274</v>
      </c>
      <c r="E157" s="1294" t="s">
        <v>275</v>
      </c>
      <c r="F157" s="1295" t="s">
        <v>275</v>
      </c>
      <c r="G157" s="1296" t="s">
        <v>276</v>
      </c>
      <c r="H157" s="1297">
        <v>6062.57</v>
      </c>
      <c r="I157" s="1298">
        <v>0</v>
      </c>
      <c r="J157" s="1299">
        <v>262.57</v>
      </c>
      <c r="K157" s="1300">
        <v>262.57</v>
      </c>
      <c r="L157" s="1301">
        <v>0</v>
      </c>
      <c r="M157" s="1302">
        <v>0</v>
      </c>
      <c r="N157" s="1303">
        <v>0</v>
      </c>
      <c r="O157" s="1304">
        <v>262.57</v>
      </c>
      <c r="P157" s="1298">
        <v>0</v>
      </c>
      <c r="Q157" s="1298">
        <f t="shared" si="11"/>
        <v>262.57</v>
      </c>
      <c r="R157" s="1305">
        <v>0</v>
      </c>
      <c r="S157" s="1306">
        <v>3100</v>
      </c>
      <c r="T157" s="1307">
        <v>2700</v>
      </c>
      <c r="U157" s="1308">
        <v>0</v>
      </c>
      <c r="V157" s="1308">
        <v>0</v>
      </c>
      <c r="W157" s="1309">
        <v>0</v>
      </c>
      <c r="X157" s="1310" t="s">
        <v>1317</v>
      </c>
      <c r="Y157" s="1293" t="s">
        <v>924</v>
      </c>
      <c r="Z157" s="1311" t="s">
        <v>943</v>
      </c>
      <c r="AA157" s="1312" t="s">
        <v>883</v>
      </c>
      <c r="AB157" s="1311" t="s">
        <v>882</v>
      </c>
    </row>
    <row r="158" spans="1:28" ht="38.25" x14ac:dyDescent="0.25">
      <c r="A158" s="423" t="s">
        <v>1179</v>
      </c>
      <c r="B158" s="427" t="s">
        <v>277</v>
      </c>
      <c r="C158" s="327">
        <v>2018</v>
      </c>
      <c r="D158" s="327" t="s">
        <v>274</v>
      </c>
      <c r="E158" s="1001" t="s">
        <v>278</v>
      </c>
      <c r="F158" s="1002" t="s">
        <v>278</v>
      </c>
      <c r="G158" s="445" t="s">
        <v>279</v>
      </c>
      <c r="H158" s="329">
        <v>4200</v>
      </c>
      <c r="I158" s="430">
        <v>120</v>
      </c>
      <c r="J158" s="807">
        <v>50</v>
      </c>
      <c r="K158" s="574">
        <v>50</v>
      </c>
      <c r="L158" s="749">
        <v>0</v>
      </c>
      <c r="M158" s="570">
        <v>0</v>
      </c>
      <c r="N158" s="575">
        <v>0</v>
      </c>
      <c r="O158" s="964">
        <v>50</v>
      </c>
      <c r="P158" s="291">
        <v>0</v>
      </c>
      <c r="Q158" s="965">
        <f t="shared" si="11"/>
        <v>50</v>
      </c>
      <c r="R158" s="979">
        <v>0</v>
      </c>
      <c r="S158" s="331">
        <v>0</v>
      </c>
      <c r="T158" s="707">
        <v>0</v>
      </c>
      <c r="U158" s="431">
        <v>0</v>
      </c>
      <c r="V158" s="428">
        <v>0</v>
      </c>
      <c r="W158" s="343">
        <v>4030</v>
      </c>
      <c r="X158" s="332" t="s">
        <v>988</v>
      </c>
      <c r="Y158" s="327" t="s">
        <v>26</v>
      </c>
      <c r="Z158" s="426" t="s">
        <v>942</v>
      </c>
      <c r="AA158" s="468" t="s">
        <v>882</v>
      </c>
      <c r="AB158" s="426" t="s">
        <v>882</v>
      </c>
    </row>
    <row r="159" spans="1:28" s="1492" customFormat="1" ht="25.5" x14ac:dyDescent="0.25">
      <c r="A159" s="873" t="s">
        <v>1180</v>
      </c>
      <c r="B159" s="446" t="s">
        <v>606</v>
      </c>
      <c r="C159" s="434">
        <v>2018</v>
      </c>
      <c r="D159" s="447" t="s">
        <v>844</v>
      </c>
      <c r="E159" s="447" t="s">
        <v>283</v>
      </c>
      <c r="F159" s="447" t="s">
        <v>283</v>
      </c>
      <c r="G159" s="448" t="s">
        <v>284</v>
      </c>
      <c r="H159" s="449">
        <v>714.23400000000004</v>
      </c>
      <c r="I159" s="449">
        <v>0</v>
      </c>
      <c r="J159" s="1681">
        <v>714.23400000000004</v>
      </c>
      <c r="K159" s="593">
        <v>714.23400000000004</v>
      </c>
      <c r="L159" s="762">
        <v>0</v>
      </c>
      <c r="M159" s="589">
        <v>0</v>
      </c>
      <c r="N159" s="594">
        <v>0</v>
      </c>
      <c r="O159" s="587">
        <v>714.23400000000004</v>
      </c>
      <c r="P159" s="710">
        <v>0</v>
      </c>
      <c r="Q159" s="995">
        <f t="shared" si="11"/>
        <v>714.23400000000004</v>
      </c>
      <c r="R159" s="441">
        <v>0</v>
      </c>
      <c r="S159" s="826">
        <v>0</v>
      </c>
      <c r="T159" s="711">
        <v>0</v>
      </c>
      <c r="U159" s="440">
        <v>0</v>
      </c>
      <c r="V159" s="440">
        <v>0</v>
      </c>
      <c r="W159" s="713">
        <v>0</v>
      </c>
      <c r="X159" s="450" t="s">
        <v>824</v>
      </c>
      <c r="Y159" s="434" t="s">
        <v>924</v>
      </c>
      <c r="Z159" s="442" t="s">
        <v>690</v>
      </c>
      <c r="AA159" s="506" t="s">
        <v>824</v>
      </c>
      <c r="AB159" s="442" t="s">
        <v>824</v>
      </c>
    </row>
    <row r="160" spans="1:28" s="1492" customFormat="1" ht="25.5" x14ac:dyDescent="0.25">
      <c r="A160" s="873" t="s">
        <v>1181</v>
      </c>
      <c r="B160" s="446" t="s">
        <v>607</v>
      </c>
      <c r="C160" s="434">
        <v>2018</v>
      </c>
      <c r="D160" s="447" t="s">
        <v>845</v>
      </c>
      <c r="E160" s="447" t="s">
        <v>283</v>
      </c>
      <c r="F160" s="447" t="s">
        <v>283</v>
      </c>
      <c r="G160" s="448" t="s">
        <v>285</v>
      </c>
      <c r="H160" s="449">
        <v>654.97299999999996</v>
      </c>
      <c r="I160" s="449">
        <v>0</v>
      </c>
      <c r="J160" s="1681">
        <v>654.97299999999996</v>
      </c>
      <c r="K160" s="593">
        <v>654.97299999999996</v>
      </c>
      <c r="L160" s="762">
        <v>0</v>
      </c>
      <c r="M160" s="589">
        <v>0</v>
      </c>
      <c r="N160" s="594">
        <v>0</v>
      </c>
      <c r="O160" s="587">
        <v>654.97299999999996</v>
      </c>
      <c r="P160" s="710">
        <v>0</v>
      </c>
      <c r="Q160" s="995">
        <f t="shared" si="11"/>
        <v>654.97299999999996</v>
      </c>
      <c r="R160" s="441">
        <v>0</v>
      </c>
      <c r="S160" s="826">
        <v>0</v>
      </c>
      <c r="T160" s="711">
        <v>0</v>
      </c>
      <c r="U160" s="440">
        <v>0</v>
      </c>
      <c r="V160" s="440">
        <v>0</v>
      </c>
      <c r="W160" s="713">
        <v>0</v>
      </c>
      <c r="X160" s="450" t="s">
        <v>824</v>
      </c>
      <c r="Y160" s="434" t="s">
        <v>924</v>
      </c>
      <c r="Z160" s="442" t="s">
        <v>690</v>
      </c>
      <c r="AA160" s="506" t="s">
        <v>824</v>
      </c>
      <c r="AB160" s="442" t="s">
        <v>824</v>
      </c>
    </row>
    <row r="161" spans="1:28" ht="25.5" x14ac:dyDescent="0.25">
      <c r="A161" s="1003" t="s">
        <v>1182</v>
      </c>
      <c r="B161" s="1004" t="s">
        <v>608</v>
      </c>
      <c r="C161" s="1005">
        <v>2018</v>
      </c>
      <c r="D161" s="1006" t="s">
        <v>111</v>
      </c>
      <c r="E161" s="1007" t="s">
        <v>283</v>
      </c>
      <c r="F161" s="1007" t="s">
        <v>283</v>
      </c>
      <c r="G161" s="1008" t="s">
        <v>286</v>
      </c>
      <c r="H161" s="1009">
        <f>7258+1124.87667-3200</f>
        <v>5182.8766699999996</v>
      </c>
      <c r="I161" s="1009">
        <v>0</v>
      </c>
      <c r="J161" s="1010">
        <v>0</v>
      </c>
      <c r="K161" s="1011">
        <v>0</v>
      </c>
      <c r="L161" s="1012">
        <v>0</v>
      </c>
      <c r="M161" s="1013">
        <v>5182.8766699999996</v>
      </c>
      <c r="N161" s="1014">
        <v>0</v>
      </c>
      <c r="O161" s="1015">
        <v>8382.8766699999996</v>
      </c>
      <c r="P161" s="1016">
        <v>-3200</v>
      </c>
      <c r="Q161" s="1017">
        <f t="shared" si="11"/>
        <v>5182.8766699999996</v>
      </c>
      <c r="R161" s="1018">
        <v>0</v>
      </c>
      <c r="S161" s="1019">
        <v>0</v>
      </c>
      <c r="T161" s="1020">
        <v>0</v>
      </c>
      <c r="U161" s="1021">
        <v>0</v>
      </c>
      <c r="V161" s="1021">
        <v>0</v>
      </c>
      <c r="W161" s="1022">
        <v>0</v>
      </c>
      <c r="X161" s="645" t="s">
        <v>1258</v>
      </c>
      <c r="Y161" s="1005" t="s">
        <v>52</v>
      </c>
      <c r="Z161" s="1023" t="s">
        <v>604</v>
      </c>
      <c r="AA161" s="1024" t="s">
        <v>883</v>
      </c>
      <c r="AB161" s="1023" t="s">
        <v>883</v>
      </c>
    </row>
    <row r="162" spans="1:28" ht="25.5" x14ac:dyDescent="0.25">
      <c r="A162" s="1313" t="s">
        <v>1183</v>
      </c>
      <c r="B162" s="1314" t="s">
        <v>609</v>
      </c>
      <c r="C162" s="1063">
        <v>2018</v>
      </c>
      <c r="D162" s="1315" t="s">
        <v>111</v>
      </c>
      <c r="E162" s="1316" t="s">
        <v>287</v>
      </c>
      <c r="F162" s="1317" t="s">
        <v>255</v>
      </c>
      <c r="G162" s="1318" t="s">
        <v>288</v>
      </c>
      <c r="H162" s="1319">
        <v>1010</v>
      </c>
      <c r="I162" s="1319">
        <v>0</v>
      </c>
      <c r="J162" s="1067">
        <v>0</v>
      </c>
      <c r="K162" s="1068">
        <v>0</v>
      </c>
      <c r="L162" s="1069">
        <v>0</v>
      </c>
      <c r="M162" s="1070">
        <v>0</v>
      </c>
      <c r="N162" s="1071">
        <v>1010</v>
      </c>
      <c r="O162" s="1072">
        <v>0</v>
      </c>
      <c r="P162" s="1066">
        <v>1010</v>
      </c>
      <c r="Q162" s="1066">
        <v>1010</v>
      </c>
      <c r="R162" s="1320">
        <v>0</v>
      </c>
      <c r="S162" s="1321">
        <v>0</v>
      </c>
      <c r="T162" s="1076">
        <v>0</v>
      </c>
      <c r="U162" s="1075">
        <v>0</v>
      </c>
      <c r="V162" s="1075">
        <v>0</v>
      </c>
      <c r="W162" s="1322">
        <v>0</v>
      </c>
      <c r="X162" s="1323" t="s">
        <v>1259</v>
      </c>
      <c r="Y162" s="1063" t="s">
        <v>26</v>
      </c>
      <c r="Z162" s="1078" t="s">
        <v>326</v>
      </c>
      <c r="AA162" s="1079" t="s">
        <v>882</v>
      </c>
      <c r="AB162" s="1078" t="s">
        <v>882</v>
      </c>
    </row>
    <row r="163" spans="1:28" ht="25.5" x14ac:dyDescent="0.25">
      <c r="A163" s="423" t="s">
        <v>1184</v>
      </c>
      <c r="B163" s="427" t="s">
        <v>610</v>
      </c>
      <c r="C163" s="327">
        <v>2018</v>
      </c>
      <c r="D163" s="337" t="s">
        <v>111</v>
      </c>
      <c r="E163" s="1001" t="s">
        <v>289</v>
      </c>
      <c r="F163" s="1025" t="s">
        <v>289</v>
      </c>
      <c r="G163" s="445" t="s">
        <v>290</v>
      </c>
      <c r="H163" s="329">
        <v>6500</v>
      </c>
      <c r="I163" s="430">
        <v>0</v>
      </c>
      <c r="J163" s="722">
        <v>0</v>
      </c>
      <c r="K163" s="574">
        <v>0</v>
      </c>
      <c r="L163" s="749">
        <v>0</v>
      </c>
      <c r="M163" s="570">
        <v>0</v>
      </c>
      <c r="N163" s="575">
        <v>0</v>
      </c>
      <c r="O163" s="964">
        <v>0</v>
      </c>
      <c r="P163" s="291">
        <v>0</v>
      </c>
      <c r="Q163" s="965">
        <f t="shared" si="11"/>
        <v>0</v>
      </c>
      <c r="R163" s="979">
        <v>0</v>
      </c>
      <c r="S163" s="331">
        <v>0</v>
      </c>
      <c r="T163" s="707">
        <v>120</v>
      </c>
      <c r="U163" s="431">
        <v>0</v>
      </c>
      <c r="V163" s="330">
        <v>6380</v>
      </c>
      <c r="W163" s="343">
        <v>0</v>
      </c>
      <c r="X163" s="432" t="s">
        <v>989</v>
      </c>
      <c r="Y163" s="327" t="s">
        <v>20</v>
      </c>
      <c r="Z163" s="426" t="s">
        <v>791</v>
      </c>
      <c r="AA163" s="468" t="s">
        <v>882</v>
      </c>
      <c r="AB163" s="426" t="s">
        <v>882</v>
      </c>
    </row>
    <row r="164" spans="1:28" s="1492" customFormat="1" ht="25.5" x14ac:dyDescent="0.25">
      <c r="A164" s="614" t="s">
        <v>1185</v>
      </c>
      <c r="B164" s="433" t="s">
        <v>611</v>
      </c>
      <c r="C164" s="434">
        <v>2018</v>
      </c>
      <c r="D164" s="615" t="s">
        <v>111</v>
      </c>
      <c r="E164" s="616" t="s">
        <v>291</v>
      </c>
      <c r="F164" s="617" t="s">
        <v>291</v>
      </c>
      <c r="G164" s="618" t="s">
        <v>292</v>
      </c>
      <c r="H164" s="438">
        <v>498.12700000000001</v>
      </c>
      <c r="I164" s="439">
        <v>345.9</v>
      </c>
      <c r="J164" s="1000">
        <v>152.227</v>
      </c>
      <c r="K164" s="591">
        <v>0</v>
      </c>
      <c r="L164" s="761">
        <v>152.227</v>
      </c>
      <c r="M164" s="588">
        <v>0</v>
      </c>
      <c r="N164" s="592">
        <v>0</v>
      </c>
      <c r="O164" s="586">
        <v>152.22700000000003</v>
      </c>
      <c r="P164" s="710">
        <v>0</v>
      </c>
      <c r="Q164" s="995">
        <f t="shared" si="11"/>
        <v>152.22700000000003</v>
      </c>
      <c r="R164" s="441">
        <v>0</v>
      </c>
      <c r="S164" s="826">
        <v>0</v>
      </c>
      <c r="T164" s="711">
        <v>0</v>
      </c>
      <c r="U164" s="712">
        <v>0</v>
      </c>
      <c r="V164" s="440">
        <v>0</v>
      </c>
      <c r="W164" s="713">
        <v>0</v>
      </c>
      <c r="X164" s="450" t="s">
        <v>824</v>
      </c>
      <c r="Y164" s="434" t="s">
        <v>924</v>
      </c>
      <c r="Z164" s="442" t="s">
        <v>813</v>
      </c>
      <c r="AA164" s="506" t="s">
        <v>883</v>
      </c>
      <c r="AB164" s="442" t="s">
        <v>883</v>
      </c>
    </row>
    <row r="165" spans="1:28" ht="25.5" x14ac:dyDescent="0.25">
      <c r="A165" s="423" t="s">
        <v>1186</v>
      </c>
      <c r="B165" s="427" t="s">
        <v>612</v>
      </c>
      <c r="C165" s="327">
        <v>2018</v>
      </c>
      <c r="D165" s="337" t="s">
        <v>111</v>
      </c>
      <c r="E165" s="1001" t="s">
        <v>293</v>
      </c>
      <c r="F165" s="1025" t="s">
        <v>293</v>
      </c>
      <c r="G165" s="445" t="s">
        <v>294</v>
      </c>
      <c r="H165" s="329">
        <v>963</v>
      </c>
      <c r="I165" s="430">
        <v>0</v>
      </c>
      <c r="J165" s="722">
        <v>0</v>
      </c>
      <c r="K165" s="574">
        <v>0</v>
      </c>
      <c r="L165" s="749">
        <v>0</v>
      </c>
      <c r="M165" s="570">
        <v>0</v>
      </c>
      <c r="N165" s="575">
        <v>0</v>
      </c>
      <c r="O165" s="964">
        <v>0</v>
      </c>
      <c r="P165" s="291">
        <v>0</v>
      </c>
      <c r="Q165" s="965">
        <f t="shared" si="11"/>
        <v>0</v>
      </c>
      <c r="R165" s="979">
        <v>0</v>
      </c>
      <c r="S165" s="331">
        <v>0</v>
      </c>
      <c r="T165" s="707">
        <v>0</v>
      </c>
      <c r="U165" s="431">
        <v>0</v>
      </c>
      <c r="V165" s="330">
        <v>0</v>
      </c>
      <c r="W165" s="343">
        <v>963</v>
      </c>
      <c r="X165" s="332" t="s">
        <v>824</v>
      </c>
      <c r="Y165" s="327" t="s">
        <v>20</v>
      </c>
      <c r="Z165" s="116" t="s">
        <v>1071</v>
      </c>
      <c r="AA165" s="468" t="s">
        <v>882</v>
      </c>
      <c r="AB165" s="426" t="s">
        <v>882</v>
      </c>
    </row>
    <row r="166" spans="1:28" ht="25.5" x14ac:dyDescent="0.25">
      <c r="A166" s="423" t="s">
        <v>1187</v>
      </c>
      <c r="B166" s="427" t="s">
        <v>613</v>
      </c>
      <c r="C166" s="327">
        <v>2018</v>
      </c>
      <c r="D166" s="337" t="s">
        <v>111</v>
      </c>
      <c r="E166" s="1001" t="s">
        <v>18</v>
      </c>
      <c r="F166" s="1025" t="s">
        <v>295</v>
      </c>
      <c r="G166" s="445" t="s">
        <v>296</v>
      </c>
      <c r="H166" s="329">
        <v>14900</v>
      </c>
      <c r="I166" s="430">
        <v>0</v>
      </c>
      <c r="J166" s="807">
        <v>0</v>
      </c>
      <c r="K166" s="574">
        <v>0</v>
      </c>
      <c r="L166" s="749">
        <v>0</v>
      </c>
      <c r="M166" s="570">
        <v>555.39</v>
      </c>
      <c r="N166" s="575">
        <v>0</v>
      </c>
      <c r="O166" s="964">
        <v>555.39</v>
      </c>
      <c r="P166" s="291">
        <v>0</v>
      </c>
      <c r="Q166" s="965">
        <f t="shared" si="11"/>
        <v>555.39</v>
      </c>
      <c r="R166" s="979">
        <v>0</v>
      </c>
      <c r="S166" s="18">
        <v>0</v>
      </c>
      <c r="T166" s="34">
        <v>900</v>
      </c>
      <c r="U166" s="431">
        <v>6444.61</v>
      </c>
      <c r="V166" s="330">
        <v>7000</v>
      </c>
      <c r="W166" s="343">
        <v>0</v>
      </c>
      <c r="X166" s="332" t="s">
        <v>990</v>
      </c>
      <c r="Y166" s="426" t="s">
        <v>20</v>
      </c>
      <c r="Z166" s="461" t="s">
        <v>604</v>
      </c>
      <c r="AA166" s="468" t="s">
        <v>883</v>
      </c>
      <c r="AB166" s="426" t="s">
        <v>882</v>
      </c>
    </row>
    <row r="167" spans="1:28" ht="25.5" x14ac:dyDescent="0.25">
      <c r="A167" s="938" t="s">
        <v>1189</v>
      </c>
      <c r="B167" s="980" t="s">
        <v>614</v>
      </c>
      <c r="C167" s="941">
        <v>2018</v>
      </c>
      <c r="D167" s="1026" t="s">
        <v>111</v>
      </c>
      <c r="E167" s="942" t="s">
        <v>295</v>
      </c>
      <c r="F167" s="942" t="s">
        <v>295</v>
      </c>
      <c r="G167" s="1027" t="s">
        <v>297</v>
      </c>
      <c r="H167" s="669">
        <v>2100</v>
      </c>
      <c r="I167" s="708">
        <v>0</v>
      </c>
      <c r="J167" s="1028">
        <v>0</v>
      </c>
      <c r="K167" s="985">
        <v>0</v>
      </c>
      <c r="L167" s="986">
        <v>0</v>
      </c>
      <c r="M167" s="987">
        <v>0</v>
      </c>
      <c r="N167" s="988">
        <v>0</v>
      </c>
      <c r="O167" s="989">
        <v>0</v>
      </c>
      <c r="P167" s="990">
        <v>0</v>
      </c>
      <c r="Q167" s="991">
        <f t="shared" si="11"/>
        <v>0</v>
      </c>
      <c r="R167" s="1029">
        <v>0</v>
      </c>
      <c r="S167" s="993">
        <v>0</v>
      </c>
      <c r="T167" s="1030">
        <v>120</v>
      </c>
      <c r="U167" s="1031">
        <v>1980</v>
      </c>
      <c r="V167" s="992">
        <v>0</v>
      </c>
      <c r="W167" s="1032">
        <v>0</v>
      </c>
      <c r="X167" s="960" t="s">
        <v>1260</v>
      </c>
      <c r="Y167" s="941" t="s">
        <v>20</v>
      </c>
      <c r="Z167" s="960" t="s">
        <v>767</v>
      </c>
      <c r="AA167" s="959" t="s">
        <v>882</v>
      </c>
      <c r="AB167" s="960" t="s">
        <v>882</v>
      </c>
    </row>
    <row r="168" spans="1:28" s="1492" customFormat="1" ht="25.5" x14ac:dyDescent="0.25">
      <c r="A168" s="967" t="s">
        <v>1188</v>
      </c>
      <c r="B168" s="968" t="s">
        <v>615</v>
      </c>
      <c r="C168" s="885">
        <v>2018</v>
      </c>
      <c r="D168" s="1033" t="s">
        <v>111</v>
      </c>
      <c r="E168" s="1034" t="s">
        <v>298</v>
      </c>
      <c r="F168" s="1035" t="s">
        <v>298</v>
      </c>
      <c r="G168" s="1036" t="s">
        <v>299</v>
      </c>
      <c r="H168" s="889">
        <v>655.82</v>
      </c>
      <c r="I168" s="727">
        <v>0</v>
      </c>
      <c r="J168" s="810">
        <v>655.82</v>
      </c>
      <c r="K168" s="890">
        <v>0</v>
      </c>
      <c r="L168" s="892">
        <v>655.82</v>
      </c>
      <c r="M168" s="892">
        <v>0</v>
      </c>
      <c r="N168" s="893">
        <v>0</v>
      </c>
      <c r="O168" s="1037">
        <v>700</v>
      </c>
      <c r="P168" s="972">
        <v>-44.18</v>
      </c>
      <c r="Q168" s="973">
        <f t="shared" si="11"/>
        <v>655.82</v>
      </c>
      <c r="R168" s="974">
        <v>0</v>
      </c>
      <c r="S168" s="897">
        <v>0</v>
      </c>
      <c r="T168" s="975">
        <v>0</v>
      </c>
      <c r="U168" s="1038">
        <v>0</v>
      </c>
      <c r="V168" s="896">
        <v>0</v>
      </c>
      <c r="W168" s="1039">
        <v>0</v>
      </c>
      <c r="X168" s="1040" t="s">
        <v>1261</v>
      </c>
      <c r="Y168" s="1041" t="s">
        <v>924</v>
      </c>
      <c r="Z168" s="1691" t="s">
        <v>792</v>
      </c>
      <c r="AA168" s="977" t="s">
        <v>883</v>
      </c>
      <c r="AB168" s="1691" t="s">
        <v>883</v>
      </c>
    </row>
    <row r="169" spans="1:28" s="1492" customFormat="1" ht="25.5" x14ac:dyDescent="0.25">
      <c r="A169" s="614" t="s">
        <v>1190</v>
      </c>
      <c r="B169" s="433" t="s">
        <v>616</v>
      </c>
      <c r="C169" s="434">
        <v>2018</v>
      </c>
      <c r="D169" s="615" t="s">
        <v>111</v>
      </c>
      <c r="E169" s="616" t="s">
        <v>300</v>
      </c>
      <c r="F169" s="617" t="s">
        <v>300</v>
      </c>
      <c r="G169" s="618" t="s">
        <v>301</v>
      </c>
      <c r="H169" s="438">
        <v>479.55200000000002</v>
      </c>
      <c r="I169" s="439">
        <v>0</v>
      </c>
      <c r="J169" s="810">
        <v>479.55200000000002</v>
      </c>
      <c r="K169" s="591">
        <v>479.55200000000002</v>
      </c>
      <c r="L169" s="761">
        <v>0</v>
      </c>
      <c r="M169" s="588">
        <v>0</v>
      </c>
      <c r="N169" s="592">
        <v>0</v>
      </c>
      <c r="O169" s="586">
        <v>479.55200000000002</v>
      </c>
      <c r="P169" s="710">
        <v>0</v>
      </c>
      <c r="Q169" s="995">
        <f t="shared" si="11"/>
        <v>479.55200000000002</v>
      </c>
      <c r="R169" s="441">
        <v>0</v>
      </c>
      <c r="S169" s="826">
        <v>0</v>
      </c>
      <c r="T169" s="711">
        <v>0</v>
      </c>
      <c r="U169" s="712">
        <v>0</v>
      </c>
      <c r="V169" s="440">
        <v>0</v>
      </c>
      <c r="W169" s="440">
        <v>0</v>
      </c>
      <c r="X169" s="450" t="s">
        <v>824</v>
      </c>
      <c r="Y169" s="434" t="s">
        <v>924</v>
      </c>
      <c r="Z169" s="442" t="s">
        <v>824</v>
      </c>
      <c r="AA169" s="506" t="s">
        <v>824</v>
      </c>
      <c r="AB169" s="442" t="s">
        <v>824</v>
      </c>
    </row>
    <row r="170" spans="1:28" s="1492" customFormat="1" ht="25.5" x14ac:dyDescent="0.25">
      <c r="A170" s="614" t="s">
        <v>1191</v>
      </c>
      <c r="B170" s="433" t="s">
        <v>617</v>
      </c>
      <c r="C170" s="434">
        <v>2018</v>
      </c>
      <c r="D170" s="615" t="s">
        <v>111</v>
      </c>
      <c r="E170" s="616" t="s">
        <v>302</v>
      </c>
      <c r="F170" s="617" t="s">
        <v>302</v>
      </c>
      <c r="G170" s="618" t="s">
        <v>301</v>
      </c>
      <c r="H170" s="438">
        <v>398.93700000000001</v>
      </c>
      <c r="I170" s="439">
        <v>0</v>
      </c>
      <c r="J170" s="810">
        <v>398.93700000000001</v>
      </c>
      <c r="K170" s="591">
        <v>398.93700000000001</v>
      </c>
      <c r="L170" s="761">
        <v>0</v>
      </c>
      <c r="M170" s="588">
        <v>0</v>
      </c>
      <c r="N170" s="592">
        <v>0</v>
      </c>
      <c r="O170" s="586">
        <v>398.93700000000001</v>
      </c>
      <c r="P170" s="710">
        <v>0</v>
      </c>
      <c r="Q170" s="995">
        <f t="shared" si="11"/>
        <v>398.93700000000001</v>
      </c>
      <c r="R170" s="441">
        <v>0</v>
      </c>
      <c r="S170" s="826">
        <v>0</v>
      </c>
      <c r="T170" s="711">
        <v>0</v>
      </c>
      <c r="U170" s="712">
        <v>0</v>
      </c>
      <c r="V170" s="440">
        <v>0</v>
      </c>
      <c r="W170" s="440">
        <v>0</v>
      </c>
      <c r="X170" s="450" t="s">
        <v>824</v>
      </c>
      <c r="Y170" s="434" t="s">
        <v>924</v>
      </c>
      <c r="Z170" s="442" t="s">
        <v>824</v>
      </c>
      <c r="AA170" s="506" t="s">
        <v>824</v>
      </c>
      <c r="AB170" s="442" t="s">
        <v>824</v>
      </c>
    </row>
    <row r="171" spans="1:28" s="1284" customFormat="1" ht="30" x14ac:dyDescent="0.25">
      <c r="A171" s="1003" t="s">
        <v>1192</v>
      </c>
      <c r="B171" s="1004" t="s">
        <v>618</v>
      </c>
      <c r="C171" s="1005">
        <v>2018</v>
      </c>
      <c r="D171" s="1006" t="s">
        <v>111</v>
      </c>
      <c r="E171" s="1007" t="s">
        <v>1130</v>
      </c>
      <c r="F171" s="1007" t="s">
        <v>1130</v>
      </c>
      <c r="G171" s="1008" t="s">
        <v>303</v>
      </c>
      <c r="H171" s="1042">
        <v>6250</v>
      </c>
      <c r="I171" s="1009">
        <v>0</v>
      </c>
      <c r="J171" s="13">
        <v>3040.74755</v>
      </c>
      <c r="K171" s="1011">
        <v>1092.3620000000001</v>
      </c>
      <c r="L171" s="1012">
        <v>1948.38555</v>
      </c>
      <c r="M171" s="1012">
        <f>209.253-0.00055</f>
        <v>209.25244999999998</v>
      </c>
      <c r="N171" s="1014">
        <v>0</v>
      </c>
      <c r="O171" s="1043">
        <v>3750</v>
      </c>
      <c r="P171" s="1016">
        <v>-500</v>
      </c>
      <c r="Q171" s="1044">
        <f t="shared" si="11"/>
        <v>3250</v>
      </c>
      <c r="R171" s="1018">
        <v>0</v>
      </c>
      <c r="S171" s="1045">
        <v>3000</v>
      </c>
      <c r="T171" s="1020">
        <v>0</v>
      </c>
      <c r="U171" s="1021">
        <v>0</v>
      </c>
      <c r="V171" s="1021">
        <v>0</v>
      </c>
      <c r="W171" s="1021">
        <v>0</v>
      </c>
      <c r="X171" s="645" t="s">
        <v>1318</v>
      </c>
      <c r="Y171" s="1005" t="s">
        <v>52</v>
      </c>
      <c r="Z171" s="1023" t="s">
        <v>691</v>
      </c>
      <c r="AA171" s="1024" t="s">
        <v>883</v>
      </c>
      <c r="AB171" s="1023" t="s">
        <v>883</v>
      </c>
    </row>
    <row r="172" spans="1:28" ht="25.5" x14ac:dyDescent="0.25">
      <c r="A172" s="423" t="s">
        <v>1193</v>
      </c>
      <c r="B172" s="1046" t="s">
        <v>1072</v>
      </c>
      <c r="C172" s="337">
        <v>2018</v>
      </c>
      <c r="D172" s="327" t="s">
        <v>945</v>
      </c>
      <c r="E172" s="1047" t="s">
        <v>18</v>
      </c>
      <c r="F172" s="962" t="s">
        <v>1131</v>
      </c>
      <c r="G172" s="445" t="s">
        <v>304</v>
      </c>
      <c r="H172" s="329">
        <v>800</v>
      </c>
      <c r="I172" s="430">
        <v>0</v>
      </c>
      <c r="J172" s="807">
        <v>0</v>
      </c>
      <c r="K172" s="574">
        <v>0</v>
      </c>
      <c r="L172" s="749">
        <v>0</v>
      </c>
      <c r="M172" s="570">
        <v>0</v>
      </c>
      <c r="N172" s="575">
        <v>800</v>
      </c>
      <c r="O172" s="964">
        <v>800</v>
      </c>
      <c r="P172" s="291">
        <v>0</v>
      </c>
      <c r="Q172" s="965">
        <f t="shared" si="11"/>
        <v>800</v>
      </c>
      <c r="R172" s="979">
        <v>0</v>
      </c>
      <c r="S172" s="331">
        <v>0</v>
      </c>
      <c r="T172" s="707">
        <v>0</v>
      </c>
      <c r="U172" s="431">
        <v>0</v>
      </c>
      <c r="V172" s="330">
        <v>0</v>
      </c>
      <c r="W172" s="330">
        <v>0</v>
      </c>
      <c r="X172" s="342" t="s">
        <v>946</v>
      </c>
      <c r="Y172" s="742" t="s">
        <v>282</v>
      </c>
      <c r="Z172" s="426" t="s">
        <v>326</v>
      </c>
      <c r="AA172" s="468" t="s">
        <v>882</v>
      </c>
      <c r="AB172" s="426" t="s">
        <v>882</v>
      </c>
    </row>
    <row r="173" spans="1:28" ht="39" thickBot="1" x14ac:dyDescent="0.3">
      <c r="A173" s="356" t="s">
        <v>1194</v>
      </c>
      <c r="B173" s="1048" t="s">
        <v>1073</v>
      </c>
      <c r="C173" s="344">
        <v>2018</v>
      </c>
      <c r="D173" s="344" t="s">
        <v>945</v>
      </c>
      <c r="E173" s="344" t="s">
        <v>18</v>
      </c>
      <c r="F173" s="359" t="s">
        <v>306</v>
      </c>
      <c r="G173" s="1049" t="s">
        <v>307</v>
      </c>
      <c r="H173" s="1050">
        <v>3500</v>
      </c>
      <c r="I173" s="1050">
        <v>0</v>
      </c>
      <c r="J173" s="1051">
        <v>0</v>
      </c>
      <c r="K173" s="577">
        <v>0</v>
      </c>
      <c r="L173" s="750">
        <v>0</v>
      </c>
      <c r="M173" s="578">
        <v>0</v>
      </c>
      <c r="N173" s="579">
        <v>0</v>
      </c>
      <c r="O173" s="576">
        <v>0</v>
      </c>
      <c r="P173" s="301">
        <v>0</v>
      </c>
      <c r="Q173" s="845">
        <f t="shared" si="11"/>
        <v>0</v>
      </c>
      <c r="R173" s="1052">
        <v>0</v>
      </c>
      <c r="S173" s="1053">
        <v>0</v>
      </c>
      <c r="T173" s="822">
        <v>0</v>
      </c>
      <c r="U173" s="358">
        <v>0</v>
      </c>
      <c r="V173" s="358">
        <v>0</v>
      </c>
      <c r="W173" s="358">
        <v>3500</v>
      </c>
      <c r="X173" s="359" t="s">
        <v>824</v>
      </c>
      <c r="Y173" s="344" t="s">
        <v>26</v>
      </c>
      <c r="Z173" s="451" t="s">
        <v>942</v>
      </c>
      <c r="AA173" s="470" t="s">
        <v>882</v>
      </c>
      <c r="AB173" s="451" t="s">
        <v>882</v>
      </c>
    </row>
    <row r="174" spans="1:28" ht="38.25" x14ac:dyDescent="0.25">
      <c r="A174" s="345" t="s">
        <v>1195</v>
      </c>
      <c r="B174" s="452" t="s">
        <v>843</v>
      </c>
      <c r="C174" s="347">
        <v>2019</v>
      </c>
      <c r="D174" s="327" t="s">
        <v>854</v>
      </c>
      <c r="E174" s="347" t="s">
        <v>619</v>
      </c>
      <c r="F174" s="347" t="s">
        <v>619</v>
      </c>
      <c r="G174" s="453" t="s">
        <v>620</v>
      </c>
      <c r="H174" s="454">
        <v>3000</v>
      </c>
      <c r="I174" s="455">
        <v>0</v>
      </c>
      <c r="J174" s="790">
        <v>0</v>
      </c>
      <c r="K174" s="571">
        <v>0</v>
      </c>
      <c r="L174" s="748">
        <v>0</v>
      </c>
      <c r="M174" s="572">
        <v>0</v>
      </c>
      <c r="N174" s="573">
        <v>0</v>
      </c>
      <c r="O174" s="565">
        <v>0</v>
      </c>
      <c r="P174" s="302">
        <v>0</v>
      </c>
      <c r="Q174" s="290">
        <f t="shared" si="11"/>
        <v>0</v>
      </c>
      <c r="R174" s="804">
        <v>0</v>
      </c>
      <c r="S174" s="350">
        <v>0</v>
      </c>
      <c r="T174" s="821">
        <v>2550</v>
      </c>
      <c r="U174" s="456">
        <v>0</v>
      </c>
      <c r="V174" s="456">
        <v>450</v>
      </c>
      <c r="W174" s="533">
        <v>0</v>
      </c>
      <c r="X174" s="327" t="s">
        <v>991</v>
      </c>
      <c r="Y174" s="347" t="s">
        <v>26</v>
      </c>
      <c r="Z174" s="426" t="s">
        <v>942</v>
      </c>
      <c r="AA174" s="469" t="s">
        <v>882</v>
      </c>
      <c r="AB174" s="425" t="s">
        <v>882</v>
      </c>
    </row>
    <row r="175" spans="1:28" ht="38.25" x14ac:dyDescent="0.25">
      <c r="A175" s="325" t="s">
        <v>1196</v>
      </c>
      <c r="B175" s="427" t="s">
        <v>843</v>
      </c>
      <c r="C175" s="327">
        <v>2019</v>
      </c>
      <c r="D175" s="327" t="s">
        <v>854</v>
      </c>
      <c r="E175" s="327" t="s">
        <v>240</v>
      </c>
      <c r="F175" s="327" t="s">
        <v>240</v>
      </c>
      <c r="G175" s="457" t="s">
        <v>621</v>
      </c>
      <c r="H175" s="458">
        <v>400</v>
      </c>
      <c r="I175" s="430">
        <v>0</v>
      </c>
      <c r="J175" s="722">
        <v>0</v>
      </c>
      <c r="K175" s="574">
        <v>0</v>
      </c>
      <c r="L175" s="749">
        <v>0</v>
      </c>
      <c r="M175" s="570">
        <v>0</v>
      </c>
      <c r="N175" s="575">
        <v>0</v>
      </c>
      <c r="O175" s="60">
        <v>0</v>
      </c>
      <c r="P175" s="291">
        <v>0</v>
      </c>
      <c r="Q175" s="292">
        <f t="shared" si="11"/>
        <v>0</v>
      </c>
      <c r="R175" s="802">
        <v>0</v>
      </c>
      <c r="S175" s="330">
        <v>0</v>
      </c>
      <c r="T175" s="707">
        <v>0</v>
      </c>
      <c r="U175" s="459">
        <v>0</v>
      </c>
      <c r="V175" s="459">
        <v>0</v>
      </c>
      <c r="W175" s="459">
        <v>400</v>
      </c>
      <c r="X175" s="327" t="s">
        <v>824</v>
      </c>
      <c r="Y175" s="327" t="s">
        <v>26</v>
      </c>
      <c r="Z175" s="426" t="s">
        <v>942</v>
      </c>
      <c r="AA175" s="468" t="s">
        <v>882</v>
      </c>
      <c r="AB175" s="426" t="s">
        <v>882</v>
      </c>
    </row>
    <row r="176" spans="1:28" ht="38.25" x14ac:dyDescent="0.25">
      <c r="A176" s="325" t="s">
        <v>1197</v>
      </c>
      <c r="B176" s="427" t="s">
        <v>843</v>
      </c>
      <c r="C176" s="327">
        <v>2019</v>
      </c>
      <c r="D176" s="327" t="s">
        <v>854</v>
      </c>
      <c r="E176" s="327" t="s">
        <v>240</v>
      </c>
      <c r="F176" s="327" t="s">
        <v>240</v>
      </c>
      <c r="G176" s="334" t="s">
        <v>622</v>
      </c>
      <c r="H176" s="458">
        <v>6500</v>
      </c>
      <c r="I176" s="430">
        <v>0</v>
      </c>
      <c r="J176" s="722">
        <v>0</v>
      </c>
      <c r="K176" s="574">
        <v>0</v>
      </c>
      <c r="L176" s="749">
        <v>0</v>
      </c>
      <c r="M176" s="570">
        <v>0</v>
      </c>
      <c r="N176" s="575">
        <v>0</v>
      </c>
      <c r="O176" s="60">
        <v>0</v>
      </c>
      <c r="P176" s="291">
        <v>0</v>
      </c>
      <c r="Q176" s="292">
        <f t="shared" si="11"/>
        <v>0</v>
      </c>
      <c r="R176" s="802">
        <v>0</v>
      </c>
      <c r="S176" s="330">
        <v>0</v>
      </c>
      <c r="T176" s="707">
        <v>0</v>
      </c>
      <c r="U176" s="459">
        <v>0</v>
      </c>
      <c r="V176" s="459">
        <v>0</v>
      </c>
      <c r="W176" s="459">
        <v>6500</v>
      </c>
      <c r="X176" s="327" t="s">
        <v>824</v>
      </c>
      <c r="Y176" s="327" t="s">
        <v>26</v>
      </c>
      <c r="Z176" s="426" t="s">
        <v>942</v>
      </c>
      <c r="AA176" s="468" t="s">
        <v>882</v>
      </c>
      <c r="AB176" s="426" t="s">
        <v>882</v>
      </c>
    </row>
    <row r="177" spans="1:28" ht="30" x14ac:dyDescent="0.25">
      <c r="A177" s="325" t="s">
        <v>1198</v>
      </c>
      <c r="B177" s="427" t="s">
        <v>843</v>
      </c>
      <c r="C177" s="327">
        <v>2019</v>
      </c>
      <c r="D177" s="327" t="s">
        <v>854</v>
      </c>
      <c r="E177" s="327" t="s">
        <v>305</v>
      </c>
      <c r="F177" s="327" t="s">
        <v>305</v>
      </c>
      <c r="G177" s="334" t="s">
        <v>623</v>
      </c>
      <c r="H177" s="460">
        <v>5850</v>
      </c>
      <c r="I177" s="430">
        <v>0</v>
      </c>
      <c r="J177" s="722">
        <v>0</v>
      </c>
      <c r="K177" s="574">
        <v>0</v>
      </c>
      <c r="L177" s="749">
        <v>0</v>
      </c>
      <c r="M177" s="570">
        <v>5850</v>
      </c>
      <c r="N177" s="575">
        <v>0</v>
      </c>
      <c r="O177" s="60">
        <v>5850</v>
      </c>
      <c r="P177" s="291">
        <v>0</v>
      </c>
      <c r="Q177" s="292">
        <f t="shared" si="11"/>
        <v>5850</v>
      </c>
      <c r="R177" s="802">
        <v>0</v>
      </c>
      <c r="S177" s="330">
        <v>0</v>
      </c>
      <c r="T177" s="707">
        <v>0</v>
      </c>
      <c r="U177" s="459">
        <v>0</v>
      </c>
      <c r="V177" s="459">
        <v>0</v>
      </c>
      <c r="W177" s="459">
        <v>0</v>
      </c>
      <c r="X177" s="327" t="s">
        <v>824</v>
      </c>
      <c r="Y177" s="327" t="s">
        <v>20</v>
      </c>
      <c r="Z177" s="426" t="s">
        <v>691</v>
      </c>
      <c r="AA177" s="468" t="s">
        <v>883</v>
      </c>
      <c r="AB177" s="426" t="s">
        <v>882</v>
      </c>
    </row>
    <row r="178" spans="1:28" ht="38.25" x14ac:dyDescent="0.25">
      <c r="A178" s="325" t="s">
        <v>1199</v>
      </c>
      <c r="B178" s="427" t="s">
        <v>843</v>
      </c>
      <c r="C178" s="327">
        <v>2019</v>
      </c>
      <c r="D178" s="327" t="s">
        <v>854</v>
      </c>
      <c r="E178" s="327" t="s">
        <v>305</v>
      </c>
      <c r="F178" s="327" t="s">
        <v>305</v>
      </c>
      <c r="G178" s="334" t="s">
        <v>624</v>
      </c>
      <c r="H178" s="460">
        <v>356</v>
      </c>
      <c r="I178" s="430">
        <v>0</v>
      </c>
      <c r="J178" s="722">
        <v>0</v>
      </c>
      <c r="K178" s="574">
        <v>0</v>
      </c>
      <c r="L178" s="749">
        <v>0</v>
      </c>
      <c r="M178" s="570">
        <v>0</v>
      </c>
      <c r="N178" s="575">
        <v>0</v>
      </c>
      <c r="O178" s="60">
        <v>0</v>
      </c>
      <c r="P178" s="291">
        <v>0</v>
      </c>
      <c r="Q178" s="292">
        <f t="shared" si="11"/>
        <v>0</v>
      </c>
      <c r="R178" s="802">
        <v>0</v>
      </c>
      <c r="S178" s="330">
        <v>0</v>
      </c>
      <c r="T178" s="707">
        <v>0</v>
      </c>
      <c r="U178" s="459">
        <v>0</v>
      </c>
      <c r="V178" s="459">
        <v>0</v>
      </c>
      <c r="W178" s="459">
        <v>356</v>
      </c>
      <c r="X178" s="327" t="s">
        <v>824</v>
      </c>
      <c r="Y178" s="327" t="s">
        <v>26</v>
      </c>
      <c r="Z178" s="426" t="s">
        <v>942</v>
      </c>
      <c r="AA178" s="468" t="s">
        <v>882</v>
      </c>
      <c r="AB178" s="426" t="s">
        <v>882</v>
      </c>
    </row>
    <row r="179" spans="1:28" ht="38.25" x14ac:dyDescent="0.25">
      <c r="A179" s="325" t="s">
        <v>1200</v>
      </c>
      <c r="B179" s="427" t="s">
        <v>843</v>
      </c>
      <c r="C179" s="327">
        <v>2019</v>
      </c>
      <c r="D179" s="327" t="s">
        <v>854</v>
      </c>
      <c r="E179" s="327" t="s">
        <v>305</v>
      </c>
      <c r="F179" s="327" t="s">
        <v>305</v>
      </c>
      <c r="G179" s="334" t="s">
        <v>625</v>
      </c>
      <c r="H179" s="460">
        <v>410</v>
      </c>
      <c r="I179" s="430">
        <v>0</v>
      </c>
      <c r="J179" s="722">
        <v>0</v>
      </c>
      <c r="K179" s="574">
        <v>0</v>
      </c>
      <c r="L179" s="749">
        <v>0</v>
      </c>
      <c r="M179" s="570">
        <v>0</v>
      </c>
      <c r="N179" s="575">
        <v>0</v>
      </c>
      <c r="O179" s="60">
        <v>0</v>
      </c>
      <c r="P179" s="291">
        <v>0</v>
      </c>
      <c r="Q179" s="292">
        <f t="shared" si="11"/>
        <v>0</v>
      </c>
      <c r="R179" s="802">
        <v>0</v>
      </c>
      <c r="S179" s="330">
        <v>0</v>
      </c>
      <c r="T179" s="707">
        <v>0</v>
      </c>
      <c r="U179" s="459">
        <v>0</v>
      </c>
      <c r="V179" s="459">
        <v>0</v>
      </c>
      <c r="W179" s="459">
        <v>410</v>
      </c>
      <c r="X179" s="327" t="s">
        <v>824</v>
      </c>
      <c r="Y179" s="327" t="s">
        <v>26</v>
      </c>
      <c r="Z179" s="426" t="s">
        <v>942</v>
      </c>
      <c r="AA179" s="468" t="s">
        <v>882</v>
      </c>
      <c r="AB179" s="426" t="s">
        <v>882</v>
      </c>
    </row>
    <row r="180" spans="1:28" ht="25.5" x14ac:dyDescent="0.25">
      <c r="A180" s="1054" t="s">
        <v>1201</v>
      </c>
      <c r="B180" s="1004" t="s">
        <v>1075</v>
      </c>
      <c r="C180" s="1005">
        <v>2019</v>
      </c>
      <c r="D180" s="1005" t="s">
        <v>854</v>
      </c>
      <c r="E180" s="1005" t="s">
        <v>305</v>
      </c>
      <c r="F180" s="1005" t="s">
        <v>305</v>
      </c>
      <c r="G180" s="1055" t="s">
        <v>840</v>
      </c>
      <c r="H180" s="1056">
        <v>4800</v>
      </c>
      <c r="I180" s="714">
        <v>0</v>
      </c>
      <c r="J180" s="1010">
        <v>0</v>
      </c>
      <c r="K180" s="1011">
        <v>0</v>
      </c>
      <c r="L180" s="1012">
        <v>0</v>
      </c>
      <c r="M180" s="1013">
        <v>254</v>
      </c>
      <c r="N180" s="1014">
        <v>2840</v>
      </c>
      <c r="O180" s="1015">
        <v>254</v>
      </c>
      <c r="P180" s="1016">
        <v>2840</v>
      </c>
      <c r="Q180" s="1057">
        <f t="shared" si="11"/>
        <v>3094</v>
      </c>
      <c r="R180" s="1058">
        <v>0</v>
      </c>
      <c r="S180" s="1021">
        <v>0</v>
      </c>
      <c r="T180" s="1020">
        <v>0</v>
      </c>
      <c r="U180" s="1059">
        <v>1706</v>
      </c>
      <c r="V180" s="1059">
        <v>0</v>
      </c>
      <c r="W180" s="1059">
        <v>0</v>
      </c>
      <c r="X180" s="1005" t="s">
        <v>1262</v>
      </c>
      <c r="Y180" s="1060" t="s">
        <v>20</v>
      </c>
      <c r="Z180" s="1023" t="s">
        <v>31</v>
      </c>
      <c r="AA180" s="1024" t="s">
        <v>882</v>
      </c>
      <c r="AB180" s="1023" t="s">
        <v>882</v>
      </c>
    </row>
    <row r="181" spans="1:28" ht="25.5" x14ac:dyDescent="0.25">
      <c r="A181" s="325" t="s">
        <v>1202</v>
      </c>
      <c r="B181" s="427" t="s">
        <v>843</v>
      </c>
      <c r="C181" s="327">
        <v>2019</v>
      </c>
      <c r="D181" s="327" t="s">
        <v>854</v>
      </c>
      <c r="E181" s="327" t="s">
        <v>305</v>
      </c>
      <c r="F181" s="327" t="s">
        <v>305</v>
      </c>
      <c r="G181" s="334" t="s">
        <v>626</v>
      </c>
      <c r="H181" s="460">
        <v>5300</v>
      </c>
      <c r="I181" s="430">
        <v>0</v>
      </c>
      <c r="J181" s="722">
        <v>0</v>
      </c>
      <c r="K181" s="574">
        <v>0</v>
      </c>
      <c r="L181" s="749">
        <v>0</v>
      </c>
      <c r="M181" s="570">
        <v>0</v>
      </c>
      <c r="N181" s="575">
        <v>5300</v>
      </c>
      <c r="O181" s="60">
        <v>5300</v>
      </c>
      <c r="P181" s="291">
        <v>0</v>
      </c>
      <c r="Q181" s="292">
        <f t="shared" si="11"/>
        <v>5300</v>
      </c>
      <c r="R181" s="802">
        <v>0</v>
      </c>
      <c r="S181" s="330">
        <v>0</v>
      </c>
      <c r="T181" s="707">
        <v>0</v>
      </c>
      <c r="U181" s="459">
        <v>0</v>
      </c>
      <c r="V181" s="459">
        <v>0</v>
      </c>
      <c r="W181" s="459">
        <v>0</v>
      </c>
      <c r="X181" s="327" t="s">
        <v>824</v>
      </c>
      <c r="Y181" s="327" t="s">
        <v>52</v>
      </c>
      <c r="Z181" s="426" t="s">
        <v>602</v>
      </c>
      <c r="AA181" s="468" t="s">
        <v>883</v>
      </c>
      <c r="AB181" s="426" t="s">
        <v>883</v>
      </c>
    </row>
    <row r="182" spans="1:28" ht="30" x14ac:dyDescent="0.25">
      <c r="A182" s="1062" t="s">
        <v>1203</v>
      </c>
      <c r="B182" s="1314" t="s">
        <v>1263</v>
      </c>
      <c r="C182" s="1063">
        <v>2019</v>
      </c>
      <c r="D182" s="1063" t="s">
        <v>854</v>
      </c>
      <c r="E182" s="1063" t="s">
        <v>305</v>
      </c>
      <c r="F182" s="1063" t="s">
        <v>305</v>
      </c>
      <c r="G182" s="1064" t="s">
        <v>627</v>
      </c>
      <c r="H182" s="1065">
        <f>2549+686.1953</f>
        <v>3235.1952999999999</v>
      </c>
      <c r="I182" s="1066">
        <v>0</v>
      </c>
      <c r="J182" s="1067">
        <v>0</v>
      </c>
      <c r="K182" s="1068">
        <v>0</v>
      </c>
      <c r="L182" s="1069">
        <v>0</v>
      </c>
      <c r="M182" s="1070">
        <v>3235.1952999999999</v>
      </c>
      <c r="N182" s="1071">
        <v>0</v>
      </c>
      <c r="O182" s="1072">
        <v>3235.1952999999999</v>
      </c>
      <c r="P182" s="1066">
        <v>0</v>
      </c>
      <c r="Q182" s="1073">
        <f t="shared" si="11"/>
        <v>3235.1952999999999</v>
      </c>
      <c r="R182" s="1074">
        <v>0</v>
      </c>
      <c r="S182" s="1075">
        <v>0</v>
      </c>
      <c r="T182" s="1076">
        <v>0</v>
      </c>
      <c r="U182" s="1077">
        <v>0</v>
      </c>
      <c r="V182" s="1077">
        <v>0</v>
      </c>
      <c r="W182" s="1077">
        <v>0</v>
      </c>
      <c r="X182" s="1323" t="s">
        <v>1074</v>
      </c>
      <c r="Y182" s="1063" t="s">
        <v>52</v>
      </c>
      <c r="Z182" s="1078" t="s">
        <v>604</v>
      </c>
      <c r="AA182" s="1079" t="s">
        <v>883</v>
      </c>
      <c r="AB182" s="1078" t="s">
        <v>883</v>
      </c>
    </row>
    <row r="183" spans="1:28" ht="38.25" x14ac:dyDescent="0.25">
      <c r="A183" s="325" t="s">
        <v>1204</v>
      </c>
      <c r="B183" s="427" t="s">
        <v>843</v>
      </c>
      <c r="C183" s="327">
        <v>2019</v>
      </c>
      <c r="D183" s="327" t="s">
        <v>854</v>
      </c>
      <c r="E183" s="327" t="s">
        <v>597</v>
      </c>
      <c r="F183" s="327" t="s">
        <v>597</v>
      </c>
      <c r="G183" s="334" t="s">
        <v>628</v>
      </c>
      <c r="H183" s="460">
        <v>370</v>
      </c>
      <c r="I183" s="430">
        <v>0</v>
      </c>
      <c r="J183" s="722">
        <v>0</v>
      </c>
      <c r="K183" s="574">
        <v>0</v>
      </c>
      <c r="L183" s="749">
        <v>0</v>
      </c>
      <c r="M183" s="570">
        <v>0</v>
      </c>
      <c r="N183" s="575">
        <v>0</v>
      </c>
      <c r="O183" s="60">
        <v>0</v>
      </c>
      <c r="P183" s="291">
        <v>0</v>
      </c>
      <c r="Q183" s="292">
        <f t="shared" si="11"/>
        <v>0</v>
      </c>
      <c r="R183" s="802">
        <v>0</v>
      </c>
      <c r="S183" s="330">
        <v>0</v>
      </c>
      <c r="T183" s="707">
        <v>150</v>
      </c>
      <c r="U183" s="459">
        <v>0</v>
      </c>
      <c r="V183" s="459">
        <v>220</v>
      </c>
      <c r="W183" s="459">
        <v>0</v>
      </c>
      <c r="X183" s="327" t="s">
        <v>981</v>
      </c>
      <c r="Y183" s="327" t="s">
        <v>26</v>
      </c>
      <c r="Z183" s="426" t="s">
        <v>942</v>
      </c>
      <c r="AA183" s="468" t="s">
        <v>882</v>
      </c>
      <c r="AB183" s="426" t="s">
        <v>882</v>
      </c>
    </row>
    <row r="184" spans="1:28" ht="38.25" x14ac:dyDescent="0.25">
      <c r="A184" s="325" t="s">
        <v>1205</v>
      </c>
      <c r="B184" s="427" t="s">
        <v>843</v>
      </c>
      <c r="C184" s="327">
        <v>2019</v>
      </c>
      <c r="D184" s="327" t="s">
        <v>854</v>
      </c>
      <c r="E184" s="327" t="s">
        <v>597</v>
      </c>
      <c r="F184" s="327" t="s">
        <v>597</v>
      </c>
      <c r="G184" s="334" t="s">
        <v>629</v>
      </c>
      <c r="H184" s="460">
        <v>800</v>
      </c>
      <c r="I184" s="430">
        <v>0</v>
      </c>
      <c r="J184" s="722">
        <v>0</v>
      </c>
      <c r="K184" s="574">
        <v>0</v>
      </c>
      <c r="L184" s="749">
        <v>0</v>
      </c>
      <c r="M184" s="570">
        <v>0</v>
      </c>
      <c r="N184" s="575">
        <v>0</v>
      </c>
      <c r="O184" s="60">
        <v>0</v>
      </c>
      <c r="P184" s="291">
        <v>0</v>
      </c>
      <c r="Q184" s="292">
        <f t="shared" si="11"/>
        <v>0</v>
      </c>
      <c r="R184" s="802">
        <v>0</v>
      </c>
      <c r="S184" s="330">
        <v>0</v>
      </c>
      <c r="T184" s="707">
        <v>0</v>
      </c>
      <c r="U184" s="459">
        <v>0</v>
      </c>
      <c r="V184" s="459">
        <v>800</v>
      </c>
      <c r="W184" s="459">
        <v>0</v>
      </c>
      <c r="X184" s="327" t="s">
        <v>824</v>
      </c>
      <c r="Y184" s="327" t="s">
        <v>26</v>
      </c>
      <c r="Z184" s="426" t="s">
        <v>942</v>
      </c>
      <c r="AA184" s="468" t="s">
        <v>882</v>
      </c>
      <c r="AB184" s="426" t="s">
        <v>882</v>
      </c>
    </row>
    <row r="185" spans="1:28" ht="38.25" x14ac:dyDescent="0.25">
      <c r="A185" s="325" t="s">
        <v>1206</v>
      </c>
      <c r="B185" s="427" t="s">
        <v>843</v>
      </c>
      <c r="C185" s="327">
        <v>2019</v>
      </c>
      <c r="D185" s="327" t="s">
        <v>854</v>
      </c>
      <c r="E185" s="327" t="s">
        <v>630</v>
      </c>
      <c r="F185" s="327" t="s">
        <v>630</v>
      </c>
      <c r="G185" s="334" t="s">
        <v>747</v>
      </c>
      <c r="H185" s="460">
        <v>600</v>
      </c>
      <c r="I185" s="430">
        <v>0</v>
      </c>
      <c r="J185" s="722">
        <v>0</v>
      </c>
      <c r="K185" s="574">
        <v>0</v>
      </c>
      <c r="L185" s="749">
        <v>0</v>
      </c>
      <c r="M185" s="570">
        <v>0</v>
      </c>
      <c r="N185" s="575">
        <v>0</v>
      </c>
      <c r="O185" s="60">
        <v>0</v>
      </c>
      <c r="P185" s="291">
        <v>0</v>
      </c>
      <c r="Q185" s="292">
        <f t="shared" si="11"/>
        <v>0</v>
      </c>
      <c r="R185" s="802">
        <v>0</v>
      </c>
      <c r="S185" s="330">
        <v>0</v>
      </c>
      <c r="T185" s="707">
        <v>300</v>
      </c>
      <c r="U185" s="459">
        <v>0</v>
      </c>
      <c r="V185" s="459">
        <v>300</v>
      </c>
      <c r="W185" s="459">
        <v>0</v>
      </c>
      <c r="X185" s="327" t="s">
        <v>991</v>
      </c>
      <c r="Y185" s="327" t="s">
        <v>26</v>
      </c>
      <c r="Z185" s="426" t="s">
        <v>942</v>
      </c>
      <c r="AA185" s="468" t="s">
        <v>882</v>
      </c>
      <c r="AB185" s="426" t="s">
        <v>882</v>
      </c>
    </row>
    <row r="186" spans="1:28" ht="38.25" x14ac:dyDescent="0.25">
      <c r="A186" s="325" t="s">
        <v>1207</v>
      </c>
      <c r="B186" s="427" t="s">
        <v>843</v>
      </c>
      <c r="C186" s="327">
        <v>2019</v>
      </c>
      <c r="D186" s="327" t="s">
        <v>854</v>
      </c>
      <c r="E186" s="327" t="s">
        <v>631</v>
      </c>
      <c r="F186" s="327" t="s">
        <v>631</v>
      </c>
      <c r="G186" s="334" t="s">
        <v>632</v>
      </c>
      <c r="H186" s="460">
        <v>800</v>
      </c>
      <c r="I186" s="430">
        <v>0</v>
      </c>
      <c r="J186" s="722">
        <v>0</v>
      </c>
      <c r="K186" s="574">
        <v>0</v>
      </c>
      <c r="L186" s="749">
        <v>0</v>
      </c>
      <c r="M186" s="570">
        <v>0</v>
      </c>
      <c r="N186" s="575">
        <v>0</v>
      </c>
      <c r="O186" s="60">
        <v>0</v>
      </c>
      <c r="P186" s="291">
        <v>0</v>
      </c>
      <c r="Q186" s="292">
        <f t="shared" si="11"/>
        <v>0</v>
      </c>
      <c r="R186" s="802">
        <v>0</v>
      </c>
      <c r="S186" s="330">
        <v>0</v>
      </c>
      <c r="T186" s="707">
        <v>0</v>
      </c>
      <c r="U186" s="459">
        <v>0</v>
      </c>
      <c r="V186" s="459">
        <v>800</v>
      </c>
      <c r="W186" s="459">
        <v>0</v>
      </c>
      <c r="X186" s="327" t="s">
        <v>824</v>
      </c>
      <c r="Y186" s="327" t="s">
        <v>26</v>
      </c>
      <c r="Z186" s="426" t="s">
        <v>942</v>
      </c>
      <c r="AA186" s="468" t="s">
        <v>882</v>
      </c>
      <c r="AB186" s="426" t="s">
        <v>882</v>
      </c>
    </row>
    <row r="187" spans="1:28" ht="38.25" x14ac:dyDescent="0.25">
      <c r="A187" s="325" t="s">
        <v>1208</v>
      </c>
      <c r="B187" s="427" t="s">
        <v>843</v>
      </c>
      <c r="C187" s="327">
        <v>2019</v>
      </c>
      <c r="D187" s="327" t="s">
        <v>854</v>
      </c>
      <c r="E187" s="327" t="s">
        <v>281</v>
      </c>
      <c r="F187" s="327" t="s">
        <v>281</v>
      </c>
      <c r="G187" s="334" t="s">
        <v>671</v>
      </c>
      <c r="H187" s="460">
        <v>400</v>
      </c>
      <c r="I187" s="430">
        <v>0</v>
      </c>
      <c r="J187" s="722">
        <v>0</v>
      </c>
      <c r="K187" s="574">
        <v>0</v>
      </c>
      <c r="L187" s="749">
        <v>0</v>
      </c>
      <c r="M187" s="570">
        <v>0</v>
      </c>
      <c r="N187" s="575">
        <v>0</v>
      </c>
      <c r="O187" s="60">
        <v>0</v>
      </c>
      <c r="P187" s="291">
        <v>0</v>
      </c>
      <c r="Q187" s="292">
        <f t="shared" si="11"/>
        <v>0</v>
      </c>
      <c r="R187" s="802">
        <v>0</v>
      </c>
      <c r="S187" s="330">
        <v>0</v>
      </c>
      <c r="T187" s="707">
        <v>0</v>
      </c>
      <c r="U187" s="459">
        <v>0</v>
      </c>
      <c r="V187" s="459">
        <v>400</v>
      </c>
      <c r="W187" s="459">
        <v>0</v>
      </c>
      <c r="X187" s="327" t="s">
        <v>824</v>
      </c>
      <c r="Y187" s="327" t="s">
        <v>26</v>
      </c>
      <c r="Z187" s="426" t="s">
        <v>942</v>
      </c>
      <c r="AA187" s="468" t="s">
        <v>882</v>
      </c>
      <c r="AB187" s="426" t="s">
        <v>882</v>
      </c>
    </row>
    <row r="188" spans="1:28" ht="38.25" x14ac:dyDescent="0.25">
      <c r="A188" s="325" t="s">
        <v>1209</v>
      </c>
      <c r="B188" s="427" t="s">
        <v>843</v>
      </c>
      <c r="C188" s="327">
        <v>2019</v>
      </c>
      <c r="D188" s="327" t="s">
        <v>854</v>
      </c>
      <c r="E188" s="327" t="s">
        <v>281</v>
      </c>
      <c r="F188" s="327" t="s">
        <v>281</v>
      </c>
      <c r="G188" s="334" t="s">
        <v>847</v>
      </c>
      <c r="H188" s="460">
        <v>1250</v>
      </c>
      <c r="I188" s="430">
        <v>0</v>
      </c>
      <c r="J188" s="722">
        <v>0</v>
      </c>
      <c r="K188" s="574">
        <v>0</v>
      </c>
      <c r="L188" s="749">
        <v>0</v>
      </c>
      <c r="M188" s="570">
        <v>0</v>
      </c>
      <c r="N188" s="575">
        <v>0</v>
      </c>
      <c r="O188" s="60">
        <v>0</v>
      </c>
      <c r="P188" s="291">
        <v>0</v>
      </c>
      <c r="Q188" s="292">
        <f t="shared" si="11"/>
        <v>0</v>
      </c>
      <c r="R188" s="802">
        <v>0</v>
      </c>
      <c r="S188" s="330">
        <v>0</v>
      </c>
      <c r="T188" s="707">
        <v>0</v>
      </c>
      <c r="U188" s="459">
        <v>0</v>
      </c>
      <c r="V188" s="459">
        <v>1250</v>
      </c>
      <c r="W188" s="459">
        <v>0</v>
      </c>
      <c r="X188" s="327" t="s">
        <v>824</v>
      </c>
      <c r="Y188" s="327" t="s">
        <v>26</v>
      </c>
      <c r="Z188" s="426" t="s">
        <v>942</v>
      </c>
      <c r="AA188" s="468" t="s">
        <v>882</v>
      </c>
      <c r="AB188" s="426" t="s">
        <v>882</v>
      </c>
    </row>
    <row r="189" spans="1:28" ht="25.5" x14ac:dyDescent="0.25">
      <c r="A189" s="325" t="s">
        <v>1210</v>
      </c>
      <c r="B189" s="427" t="s">
        <v>843</v>
      </c>
      <c r="C189" s="327">
        <v>2019</v>
      </c>
      <c r="D189" s="327" t="s">
        <v>854</v>
      </c>
      <c r="E189" s="327" t="s">
        <v>633</v>
      </c>
      <c r="F189" s="327" t="s">
        <v>633</v>
      </c>
      <c r="G189" s="334" t="s">
        <v>634</v>
      </c>
      <c r="H189" s="460">
        <v>1112</v>
      </c>
      <c r="I189" s="430">
        <v>0</v>
      </c>
      <c r="J189" s="722">
        <v>0</v>
      </c>
      <c r="K189" s="574">
        <v>0</v>
      </c>
      <c r="L189" s="749">
        <v>0</v>
      </c>
      <c r="M189" s="570">
        <v>0</v>
      </c>
      <c r="N189" s="575">
        <v>0</v>
      </c>
      <c r="O189" s="60">
        <v>0</v>
      </c>
      <c r="P189" s="291">
        <v>0</v>
      </c>
      <c r="Q189" s="292">
        <f t="shared" ref="Q189:Q227" si="12">O189+P189</f>
        <v>0</v>
      </c>
      <c r="R189" s="802">
        <v>0</v>
      </c>
      <c r="S189" s="330">
        <v>0</v>
      </c>
      <c r="T189" s="707">
        <v>0</v>
      </c>
      <c r="U189" s="459">
        <v>0</v>
      </c>
      <c r="V189" s="459">
        <v>1112</v>
      </c>
      <c r="W189" s="459">
        <v>0</v>
      </c>
      <c r="X189" s="327" t="s">
        <v>824</v>
      </c>
      <c r="Y189" s="327" t="s">
        <v>26</v>
      </c>
      <c r="Z189" s="426" t="s">
        <v>1067</v>
      </c>
      <c r="AA189" s="468" t="s">
        <v>882</v>
      </c>
      <c r="AB189" s="426" t="s">
        <v>882</v>
      </c>
    </row>
    <row r="190" spans="1:28" ht="25.5" x14ac:dyDescent="0.25">
      <c r="A190" s="325" t="s">
        <v>1211</v>
      </c>
      <c r="B190" s="427" t="s">
        <v>843</v>
      </c>
      <c r="C190" s="327">
        <v>2019</v>
      </c>
      <c r="D190" s="327" t="s">
        <v>854</v>
      </c>
      <c r="E190" s="327" t="s">
        <v>635</v>
      </c>
      <c r="F190" s="327" t="s">
        <v>635</v>
      </c>
      <c r="G190" s="334" t="s">
        <v>636</v>
      </c>
      <c r="H190" s="460">
        <v>600</v>
      </c>
      <c r="I190" s="430">
        <v>0</v>
      </c>
      <c r="J190" s="722">
        <v>0</v>
      </c>
      <c r="K190" s="574">
        <v>0</v>
      </c>
      <c r="L190" s="749">
        <v>0</v>
      </c>
      <c r="M190" s="570">
        <v>0</v>
      </c>
      <c r="N190" s="575">
        <v>0</v>
      </c>
      <c r="O190" s="60">
        <v>0</v>
      </c>
      <c r="P190" s="291">
        <v>0</v>
      </c>
      <c r="Q190" s="292">
        <f t="shared" si="12"/>
        <v>0</v>
      </c>
      <c r="R190" s="802">
        <v>0</v>
      </c>
      <c r="S190" s="330">
        <v>0</v>
      </c>
      <c r="T190" s="707">
        <v>250</v>
      </c>
      <c r="U190" s="459">
        <v>0</v>
      </c>
      <c r="V190" s="459">
        <v>350</v>
      </c>
      <c r="W190" s="459">
        <v>0</v>
      </c>
      <c r="X190" s="327" t="s">
        <v>981</v>
      </c>
      <c r="Y190" s="327" t="s">
        <v>26</v>
      </c>
      <c r="Z190" s="426" t="s">
        <v>1067</v>
      </c>
      <c r="AA190" s="468" t="s">
        <v>882</v>
      </c>
      <c r="AB190" s="426" t="s">
        <v>882</v>
      </c>
    </row>
    <row r="191" spans="1:28" ht="25.5" x14ac:dyDescent="0.25">
      <c r="A191" s="325" t="s">
        <v>1212</v>
      </c>
      <c r="B191" s="427" t="s">
        <v>843</v>
      </c>
      <c r="C191" s="327">
        <v>2019</v>
      </c>
      <c r="D191" s="327" t="s">
        <v>854</v>
      </c>
      <c r="E191" s="327" t="s">
        <v>637</v>
      </c>
      <c r="F191" s="327" t="s">
        <v>637</v>
      </c>
      <c r="G191" s="334" t="s">
        <v>638</v>
      </c>
      <c r="H191" s="460">
        <v>4900</v>
      </c>
      <c r="I191" s="430">
        <v>0</v>
      </c>
      <c r="J191" s="722">
        <v>0</v>
      </c>
      <c r="K191" s="574">
        <v>0</v>
      </c>
      <c r="L191" s="749">
        <v>0</v>
      </c>
      <c r="M191" s="570">
        <v>0</v>
      </c>
      <c r="N191" s="575">
        <v>0</v>
      </c>
      <c r="O191" s="60">
        <v>0</v>
      </c>
      <c r="P191" s="291">
        <v>0</v>
      </c>
      <c r="Q191" s="292">
        <f t="shared" si="12"/>
        <v>0</v>
      </c>
      <c r="R191" s="802">
        <v>0</v>
      </c>
      <c r="S191" s="330">
        <v>0</v>
      </c>
      <c r="T191" s="707">
        <v>0</v>
      </c>
      <c r="U191" s="459">
        <v>0</v>
      </c>
      <c r="V191" s="459">
        <v>4900</v>
      </c>
      <c r="W191" s="459">
        <v>0</v>
      </c>
      <c r="X191" s="327" t="s">
        <v>824</v>
      </c>
      <c r="Y191" s="327" t="s">
        <v>26</v>
      </c>
      <c r="Z191" s="426" t="s">
        <v>1067</v>
      </c>
      <c r="AA191" s="468" t="s">
        <v>882</v>
      </c>
      <c r="AB191" s="426" t="s">
        <v>882</v>
      </c>
    </row>
    <row r="192" spans="1:28" ht="25.5" x14ac:dyDescent="0.25">
      <c r="A192" s="325" t="s">
        <v>1213</v>
      </c>
      <c r="B192" s="427" t="s">
        <v>843</v>
      </c>
      <c r="C192" s="327">
        <v>2019</v>
      </c>
      <c r="D192" s="327" t="s">
        <v>854</v>
      </c>
      <c r="E192" s="327" t="s">
        <v>18</v>
      </c>
      <c r="F192" s="327" t="s">
        <v>639</v>
      </c>
      <c r="G192" s="334" t="s">
        <v>640</v>
      </c>
      <c r="H192" s="460">
        <v>17000</v>
      </c>
      <c r="I192" s="430">
        <v>0</v>
      </c>
      <c r="J192" s="722">
        <v>0</v>
      </c>
      <c r="K192" s="574">
        <v>0</v>
      </c>
      <c r="L192" s="749">
        <v>0</v>
      </c>
      <c r="M192" s="570">
        <v>0</v>
      </c>
      <c r="N192" s="575">
        <v>0</v>
      </c>
      <c r="O192" s="60">
        <v>0</v>
      </c>
      <c r="P192" s="291">
        <v>0</v>
      </c>
      <c r="Q192" s="292">
        <f t="shared" si="12"/>
        <v>0</v>
      </c>
      <c r="R192" s="802">
        <v>0</v>
      </c>
      <c r="S192" s="330">
        <v>0</v>
      </c>
      <c r="T192" s="707">
        <v>0</v>
      </c>
      <c r="U192" s="459">
        <v>0</v>
      </c>
      <c r="V192" s="459">
        <v>0</v>
      </c>
      <c r="W192" s="459">
        <v>17000</v>
      </c>
      <c r="X192" s="327" t="s">
        <v>824</v>
      </c>
      <c r="Y192" s="327" t="s">
        <v>26</v>
      </c>
      <c r="Z192" s="426" t="s">
        <v>1068</v>
      </c>
      <c r="AA192" s="468" t="s">
        <v>882</v>
      </c>
      <c r="AB192" s="426" t="s">
        <v>882</v>
      </c>
    </row>
    <row r="193" spans="1:28" ht="38.25" x14ac:dyDescent="0.25">
      <c r="A193" s="325" t="s">
        <v>1214</v>
      </c>
      <c r="B193" s="427" t="s">
        <v>843</v>
      </c>
      <c r="C193" s="327">
        <v>2019</v>
      </c>
      <c r="D193" s="327" t="s">
        <v>854</v>
      </c>
      <c r="E193" s="327" t="s">
        <v>18</v>
      </c>
      <c r="F193" s="327" t="s">
        <v>596</v>
      </c>
      <c r="G193" s="334" t="s">
        <v>641</v>
      </c>
      <c r="H193" s="460">
        <v>12100</v>
      </c>
      <c r="I193" s="430">
        <v>0</v>
      </c>
      <c r="J193" s="722">
        <v>0</v>
      </c>
      <c r="K193" s="574">
        <v>0</v>
      </c>
      <c r="L193" s="749">
        <v>0</v>
      </c>
      <c r="M193" s="570">
        <v>0</v>
      </c>
      <c r="N193" s="575">
        <v>0</v>
      </c>
      <c r="O193" s="60">
        <v>0</v>
      </c>
      <c r="P193" s="291">
        <v>0</v>
      </c>
      <c r="Q193" s="292">
        <f t="shared" si="12"/>
        <v>0</v>
      </c>
      <c r="R193" s="802">
        <v>0</v>
      </c>
      <c r="S193" s="330">
        <v>0</v>
      </c>
      <c r="T193" s="707">
        <v>0</v>
      </c>
      <c r="U193" s="459">
        <v>0</v>
      </c>
      <c r="V193" s="459">
        <v>12100</v>
      </c>
      <c r="W193" s="459">
        <v>0</v>
      </c>
      <c r="X193" s="327" t="s">
        <v>824</v>
      </c>
      <c r="Y193" s="327" t="s">
        <v>26</v>
      </c>
      <c r="Z193" s="461" t="s">
        <v>31</v>
      </c>
      <c r="AA193" s="468" t="s">
        <v>882</v>
      </c>
      <c r="AB193" s="426" t="s">
        <v>882</v>
      </c>
    </row>
    <row r="194" spans="1:28" ht="25.5" x14ac:dyDescent="0.25">
      <c r="A194" s="325" t="s">
        <v>1215</v>
      </c>
      <c r="B194" s="427" t="s">
        <v>843</v>
      </c>
      <c r="C194" s="327">
        <v>2019</v>
      </c>
      <c r="D194" s="327" t="s">
        <v>854</v>
      </c>
      <c r="E194" s="327" t="s">
        <v>642</v>
      </c>
      <c r="F194" s="327" t="s">
        <v>642</v>
      </c>
      <c r="G194" s="334" t="s">
        <v>643</v>
      </c>
      <c r="H194" s="460">
        <v>2500</v>
      </c>
      <c r="I194" s="430">
        <v>0</v>
      </c>
      <c r="J194" s="722">
        <v>0</v>
      </c>
      <c r="K194" s="574">
        <v>0</v>
      </c>
      <c r="L194" s="749">
        <v>0</v>
      </c>
      <c r="M194" s="570">
        <v>0</v>
      </c>
      <c r="N194" s="575">
        <v>0</v>
      </c>
      <c r="O194" s="60">
        <v>0</v>
      </c>
      <c r="P194" s="291">
        <v>0</v>
      </c>
      <c r="Q194" s="292">
        <f t="shared" si="12"/>
        <v>0</v>
      </c>
      <c r="R194" s="802">
        <v>0</v>
      </c>
      <c r="S194" s="330">
        <v>0</v>
      </c>
      <c r="T194" s="707">
        <v>0</v>
      </c>
      <c r="U194" s="459">
        <v>2500</v>
      </c>
      <c r="V194" s="459">
        <v>0</v>
      </c>
      <c r="W194" s="459">
        <v>0</v>
      </c>
      <c r="X194" s="327" t="s">
        <v>824</v>
      </c>
      <c r="Y194" s="327" t="s">
        <v>26</v>
      </c>
      <c r="Z194" s="461" t="s">
        <v>911</v>
      </c>
      <c r="AA194" s="468" t="s">
        <v>882</v>
      </c>
      <c r="AB194" s="426" t="s">
        <v>882</v>
      </c>
    </row>
    <row r="195" spans="1:28" ht="30" x14ac:dyDescent="0.25">
      <c r="A195" s="325" t="s">
        <v>1216</v>
      </c>
      <c r="B195" s="427" t="s">
        <v>843</v>
      </c>
      <c r="C195" s="327">
        <v>2019</v>
      </c>
      <c r="D195" s="327" t="s">
        <v>854</v>
      </c>
      <c r="E195" s="327" t="s">
        <v>215</v>
      </c>
      <c r="F195" s="327" t="s">
        <v>215</v>
      </c>
      <c r="G195" s="334" t="s">
        <v>644</v>
      </c>
      <c r="H195" s="460">
        <v>320</v>
      </c>
      <c r="I195" s="430">
        <v>0</v>
      </c>
      <c r="J195" s="722">
        <v>0</v>
      </c>
      <c r="K195" s="574">
        <v>0</v>
      </c>
      <c r="L195" s="749">
        <v>0</v>
      </c>
      <c r="M195" s="570">
        <v>0</v>
      </c>
      <c r="N195" s="575">
        <v>0</v>
      </c>
      <c r="O195" s="60">
        <v>0</v>
      </c>
      <c r="P195" s="291">
        <v>0</v>
      </c>
      <c r="Q195" s="292">
        <f t="shared" si="12"/>
        <v>0</v>
      </c>
      <c r="R195" s="802">
        <v>0</v>
      </c>
      <c r="S195" s="330">
        <v>0</v>
      </c>
      <c r="T195" s="707">
        <v>0</v>
      </c>
      <c r="U195" s="459">
        <v>0</v>
      </c>
      <c r="V195" s="459">
        <v>320</v>
      </c>
      <c r="W195" s="459">
        <v>0</v>
      </c>
      <c r="X195" s="327" t="s">
        <v>824</v>
      </c>
      <c r="Y195" s="327" t="s">
        <v>26</v>
      </c>
      <c r="Z195" s="461" t="s">
        <v>767</v>
      </c>
      <c r="AA195" s="468" t="s">
        <v>882</v>
      </c>
      <c r="AB195" s="426" t="s">
        <v>882</v>
      </c>
    </row>
    <row r="196" spans="1:28" ht="25.5" x14ac:dyDescent="0.25">
      <c r="A196" s="325" t="s">
        <v>1217</v>
      </c>
      <c r="B196" s="427" t="s">
        <v>843</v>
      </c>
      <c r="C196" s="327">
        <v>2019</v>
      </c>
      <c r="D196" s="327" t="s">
        <v>854</v>
      </c>
      <c r="E196" s="327" t="s">
        <v>645</v>
      </c>
      <c r="F196" s="327" t="s">
        <v>645</v>
      </c>
      <c r="G196" s="334" t="s">
        <v>646</v>
      </c>
      <c r="H196" s="460">
        <v>850</v>
      </c>
      <c r="I196" s="430">
        <v>0</v>
      </c>
      <c r="J196" s="722">
        <v>0</v>
      </c>
      <c r="K196" s="574">
        <v>0</v>
      </c>
      <c r="L196" s="749">
        <v>0</v>
      </c>
      <c r="M196" s="570">
        <v>0</v>
      </c>
      <c r="N196" s="575">
        <v>0</v>
      </c>
      <c r="O196" s="60">
        <v>0</v>
      </c>
      <c r="P196" s="291">
        <v>0</v>
      </c>
      <c r="Q196" s="292">
        <f t="shared" si="12"/>
        <v>0</v>
      </c>
      <c r="R196" s="802">
        <v>0</v>
      </c>
      <c r="S196" s="330">
        <v>0</v>
      </c>
      <c r="T196" s="707">
        <v>0</v>
      </c>
      <c r="U196" s="459">
        <v>850</v>
      </c>
      <c r="V196" s="459">
        <v>0</v>
      </c>
      <c r="W196" s="459">
        <v>0</v>
      </c>
      <c r="X196" s="327" t="s">
        <v>824</v>
      </c>
      <c r="Y196" s="327" t="s">
        <v>26</v>
      </c>
      <c r="Z196" s="461" t="s">
        <v>943</v>
      </c>
      <c r="AA196" s="468" t="s">
        <v>882</v>
      </c>
      <c r="AB196" s="426" t="s">
        <v>882</v>
      </c>
    </row>
    <row r="197" spans="1:28" ht="38.25" x14ac:dyDescent="0.25">
      <c r="A197" s="325" t="s">
        <v>1218</v>
      </c>
      <c r="B197" s="427" t="s">
        <v>843</v>
      </c>
      <c r="C197" s="327">
        <v>2019</v>
      </c>
      <c r="D197" s="327" t="s">
        <v>854</v>
      </c>
      <c r="E197" s="327" t="s">
        <v>598</v>
      </c>
      <c r="F197" s="327" t="s">
        <v>598</v>
      </c>
      <c r="G197" s="334" t="s">
        <v>647</v>
      </c>
      <c r="H197" s="460">
        <v>3950</v>
      </c>
      <c r="I197" s="430">
        <v>0</v>
      </c>
      <c r="J197" s="722">
        <v>0</v>
      </c>
      <c r="K197" s="574">
        <v>0</v>
      </c>
      <c r="L197" s="749">
        <v>0</v>
      </c>
      <c r="M197" s="570">
        <v>0</v>
      </c>
      <c r="N197" s="575">
        <v>0</v>
      </c>
      <c r="O197" s="60">
        <v>0</v>
      </c>
      <c r="P197" s="291">
        <v>0</v>
      </c>
      <c r="Q197" s="292">
        <f t="shared" si="12"/>
        <v>0</v>
      </c>
      <c r="R197" s="802">
        <v>0</v>
      </c>
      <c r="S197" s="330">
        <v>0</v>
      </c>
      <c r="T197" s="707">
        <v>0</v>
      </c>
      <c r="U197" s="459">
        <v>0</v>
      </c>
      <c r="V197" s="459">
        <v>3950</v>
      </c>
      <c r="W197" s="459">
        <v>0</v>
      </c>
      <c r="X197" s="327" t="s">
        <v>824</v>
      </c>
      <c r="Y197" s="327" t="s">
        <v>26</v>
      </c>
      <c r="Z197" s="426" t="s">
        <v>942</v>
      </c>
      <c r="AA197" s="468" t="s">
        <v>882</v>
      </c>
      <c r="AB197" s="426" t="s">
        <v>882</v>
      </c>
    </row>
    <row r="198" spans="1:28" ht="25.5" x14ac:dyDescent="0.25">
      <c r="A198" s="325" t="s">
        <v>1219</v>
      </c>
      <c r="B198" s="427" t="s">
        <v>947</v>
      </c>
      <c r="C198" s="327">
        <v>2019</v>
      </c>
      <c r="D198" s="327" t="s">
        <v>854</v>
      </c>
      <c r="E198" s="327" t="s">
        <v>648</v>
      </c>
      <c r="F198" s="327" t="s">
        <v>648</v>
      </c>
      <c r="G198" s="334" t="s">
        <v>649</v>
      </c>
      <c r="H198" s="460">
        <v>4285</v>
      </c>
      <c r="I198" s="430">
        <v>0</v>
      </c>
      <c r="J198" s="722">
        <v>0</v>
      </c>
      <c r="K198" s="574">
        <v>0</v>
      </c>
      <c r="L198" s="749">
        <v>0</v>
      </c>
      <c r="M198" s="570">
        <v>0</v>
      </c>
      <c r="N198" s="575">
        <v>0</v>
      </c>
      <c r="O198" s="60">
        <v>0</v>
      </c>
      <c r="P198" s="291">
        <v>0</v>
      </c>
      <c r="Q198" s="292">
        <f t="shared" si="12"/>
        <v>0</v>
      </c>
      <c r="R198" s="802">
        <v>0</v>
      </c>
      <c r="S198" s="330">
        <v>185</v>
      </c>
      <c r="T198" s="707">
        <v>0</v>
      </c>
      <c r="U198" s="459">
        <v>4100</v>
      </c>
      <c r="V198" s="459">
        <v>0</v>
      </c>
      <c r="W198" s="459">
        <v>0</v>
      </c>
      <c r="X198" s="327" t="s">
        <v>1264</v>
      </c>
      <c r="Y198" s="327" t="s">
        <v>26</v>
      </c>
      <c r="Z198" s="426" t="s">
        <v>943</v>
      </c>
      <c r="AA198" s="468" t="s">
        <v>883</v>
      </c>
      <c r="AB198" s="426" t="s">
        <v>882</v>
      </c>
    </row>
    <row r="199" spans="1:28" ht="38.25" x14ac:dyDescent="0.25">
      <c r="A199" s="325" t="s">
        <v>1220</v>
      </c>
      <c r="B199" s="427" t="s">
        <v>843</v>
      </c>
      <c r="C199" s="327">
        <v>2019</v>
      </c>
      <c r="D199" s="327" t="s">
        <v>854</v>
      </c>
      <c r="E199" s="327" t="s">
        <v>218</v>
      </c>
      <c r="F199" s="327" t="s">
        <v>218</v>
      </c>
      <c r="G199" s="334" t="s">
        <v>650</v>
      </c>
      <c r="H199" s="460">
        <v>950</v>
      </c>
      <c r="I199" s="430">
        <v>0</v>
      </c>
      <c r="J199" s="722">
        <v>0</v>
      </c>
      <c r="K199" s="574">
        <v>0</v>
      </c>
      <c r="L199" s="749">
        <v>0</v>
      </c>
      <c r="M199" s="570">
        <v>0</v>
      </c>
      <c r="N199" s="575">
        <v>0</v>
      </c>
      <c r="O199" s="60">
        <v>0</v>
      </c>
      <c r="P199" s="291">
        <v>0</v>
      </c>
      <c r="Q199" s="292">
        <f t="shared" si="12"/>
        <v>0</v>
      </c>
      <c r="R199" s="802">
        <v>0</v>
      </c>
      <c r="S199" s="330">
        <v>0</v>
      </c>
      <c r="T199" s="707">
        <v>0</v>
      </c>
      <c r="U199" s="459">
        <v>0</v>
      </c>
      <c r="V199" s="459">
        <v>0</v>
      </c>
      <c r="W199" s="459">
        <v>950</v>
      </c>
      <c r="X199" s="327" t="s">
        <v>824</v>
      </c>
      <c r="Y199" s="327" t="s">
        <v>26</v>
      </c>
      <c r="Z199" s="426" t="s">
        <v>942</v>
      </c>
      <c r="AA199" s="468" t="s">
        <v>882</v>
      </c>
      <c r="AB199" s="426" t="s">
        <v>882</v>
      </c>
    </row>
    <row r="200" spans="1:28" ht="38.25" x14ac:dyDescent="0.25">
      <c r="A200" s="325" t="s">
        <v>1221</v>
      </c>
      <c r="B200" s="427" t="s">
        <v>843</v>
      </c>
      <c r="C200" s="327">
        <v>2019</v>
      </c>
      <c r="D200" s="327" t="s">
        <v>854</v>
      </c>
      <c r="E200" s="327" t="s">
        <v>18</v>
      </c>
      <c r="F200" s="327" t="s">
        <v>651</v>
      </c>
      <c r="G200" s="334" t="s">
        <v>652</v>
      </c>
      <c r="H200" s="460">
        <v>8500</v>
      </c>
      <c r="I200" s="430">
        <v>0</v>
      </c>
      <c r="J200" s="722">
        <v>0</v>
      </c>
      <c r="K200" s="574">
        <v>0</v>
      </c>
      <c r="L200" s="749">
        <v>0</v>
      </c>
      <c r="M200" s="570">
        <v>0</v>
      </c>
      <c r="N200" s="575">
        <v>0</v>
      </c>
      <c r="O200" s="60">
        <v>0</v>
      </c>
      <c r="P200" s="291">
        <v>0</v>
      </c>
      <c r="Q200" s="292">
        <f t="shared" si="12"/>
        <v>0</v>
      </c>
      <c r="R200" s="802">
        <v>0</v>
      </c>
      <c r="S200" s="330">
        <v>0</v>
      </c>
      <c r="T200" s="707">
        <v>0</v>
      </c>
      <c r="U200" s="459">
        <v>0</v>
      </c>
      <c r="V200" s="459">
        <v>8500</v>
      </c>
      <c r="W200" s="459">
        <v>0</v>
      </c>
      <c r="X200" s="327" t="s">
        <v>1097</v>
      </c>
      <c r="Y200" s="327" t="s">
        <v>26</v>
      </c>
      <c r="Z200" s="461" t="s">
        <v>1067</v>
      </c>
      <c r="AA200" s="468" t="s">
        <v>882</v>
      </c>
      <c r="AB200" s="426" t="s">
        <v>882</v>
      </c>
    </row>
    <row r="201" spans="1:28" ht="38.25" x14ac:dyDescent="0.25">
      <c r="A201" s="325" t="s">
        <v>1222</v>
      </c>
      <c r="B201" s="427" t="s">
        <v>843</v>
      </c>
      <c r="C201" s="327">
        <v>2019</v>
      </c>
      <c r="D201" s="327" t="s">
        <v>854</v>
      </c>
      <c r="E201" s="327" t="s">
        <v>651</v>
      </c>
      <c r="F201" s="327" t="s">
        <v>651</v>
      </c>
      <c r="G201" s="334" t="s">
        <v>948</v>
      </c>
      <c r="H201" s="460">
        <v>450</v>
      </c>
      <c r="I201" s="430">
        <v>0</v>
      </c>
      <c r="J201" s="722">
        <v>0</v>
      </c>
      <c r="K201" s="574">
        <v>0</v>
      </c>
      <c r="L201" s="749">
        <v>0</v>
      </c>
      <c r="M201" s="570">
        <v>450</v>
      </c>
      <c r="N201" s="575">
        <v>0</v>
      </c>
      <c r="O201" s="60">
        <v>450</v>
      </c>
      <c r="P201" s="291">
        <v>0</v>
      </c>
      <c r="Q201" s="292">
        <f t="shared" si="12"/>
        <v>450</v>
      </c>
      <c r="R201" s="802">
        <v>0</v>
      </c>
      <c r="S201" s="330">
        <v>0</v>
      </c>
      <c r="T201" s="707">
        <v>0</v>
      </c>
      <c r="U201" s="459">
        <v>0</v>
      </c>
      <c r="V201" s="459">
        <v>0</v>
      </c>
      <c r="W201" s="459">
        <v>0</v>
      </c>
      <c r="X201" s="327" t="s">
        <v>824</v>
      </c>
      <c r="Y201" s="327" t="s">
        <v>26</v>
      </c>
      <c r="Z201" s="461" t="s">
        <v>604</v>
      </c>
      <c r="AA201" s="468" t="s">
        <v>882</v>
      </c>
      <c r="AB201" s="426" t="s">
        <v>882</v>
      </c>
    </row>
    <row r="202" spans="1:28" ht="25.5" x14ac:dyDescent="0.25">
      <c r="A202" s="325" t="s">
        <v>1223</v>
      </c>
      <c r="B202" s="427" t="s">
        <v>843</v>
      </c>
      <c r="C202" s="327">
        <v>2019</v>
      </c>
      <c r="D202" s="327" t="s">
        <v>854</v>
      </c>
      <c r="E202" s="327" t="s">
        <v>653</v>
      </c>
      <c r="F202" s="327" t="s">
        <v>653</v>
      </c>
      <c r="G202" s="334" t="s">
        <v>654</v>
      </c>
      <c r="H202" s="460">
        <v>460</v>
      </c>
      <c r="I202" s="430">
        <v>0</v>
      </c>
      <c r="J202" s="722">
        <v>0</v>
      </c>
      <c r="K202" s="574">
        <v>0</v>
      </c>
      <c r="L202" s="749">
        <v>0</v>
      </c>
      <c r="M202" s="570">
        <v>0</v>
      </c>
      <c r="N202" s="575">
        <v>0</v>
      </c>
      <c r="O202" s="60">
        <v>0</v>
      </c>
      <c r="P202" s="291">
        <v>0</v>
      </c>
      <c r="Q202" s="292">
        <f t="shared" si="12"/>
        <v>0</v>
      </c>
      <c r="R202" s="802">
        <v>0</v>
      </c>
      <c r="S202" s="330">
        <v>0</v>
      </c>
      <c r="T202" s="707">
        <v>0</v>
      </c>
      <c r="U202" s="459">
        <v>0</v>
      </c>
      <c r="V202" s="459">
        <v>460</v>
      </c>
      <c r="W202" s="459">
        <v>0</v>
      </c>
      <c r="X202" s="327" t="s">
        <v>824</v>
      </c>
      <c r="Y202" s="327" t="s">
        <v>26</v>
      </c>
      <c r="Z202" s="461" t="s">
        <v>1077</v>
      </c>
      <c r="AA202" s="468" t="s">
        <v>882</v>
      </c>
      <c r="AB202" s="426" t="s">
        <v>882</v>
      </c>
    </row>
    <row r="203" spans="1:28" ht="25.5" x14ac:dyDescent="0.25">
      <c r="A203" s="325" t="s">
        <v>1224</v>
      </c>
      <c r="B203" s="325" t="s">
        <v>843</v>
      </c>
      <c r="C203" s="327">
        <v>2019</v>
      </c>
      <c r="D203" s="327" t="s">
        <v>854</v>
      </c>
      <c r="E203" s="327" t="s">
        <v>655</v>
      </c>
      <c r="F203" s="327" t="s">
        <v>655</v>
      </c>
      <c r="G203" s="334" t="s">
        <v>656</v>
      </c>
      <c r="H203" s="460">
        <v>1633</v>
      </c>
      <c r="I203" s="430">
        <v>0</v>
      </c>
      <c r="J203" s="722">
        <v>0</v>
      </c>
      <c r="K203" s="574">
        <v>0</v>
      </c>
      <c r="L203" s="749">
        <v>0</v>
      </c>
      <c r="M203" s="570">
        <v>0</v>
      </c>
      <c r="N203" s="575">
        <v>0</v>
      </c>
      <c r="O203" s="60">
        <v>0</v>
      </c>
      <c r="P203" s="291">
        <v>0</v>
      </c>
      <c r="Q203" s="292">
        <f t="shared" si="12"/>
        <v>0</v>
      </c>
      <c r="R203" s="802">
        <v>0</v>
      </c>
      <c r="S203" s="330">
        <v>0</v>
      </c>
      <c r="T203" s="707">
        <v>0</v>
      </c>
      <c r="U203" s="459">
        <v>0</v>
      </c>
      <c r="V203" s="459">
        <v>1633</v>
      </c>
      <c r="W203" s="459">
        <v>0</v>
      </c>
      <c r="X203" s="327" t="s">
        <v>824</v>
      </c>
      <c r="Y203" s="327" t="s">
        <v>26</v>
      </c>
      <c r="Z203" s="461" t="s">
        <v>1067</v>
      </c>
      <c r="AA203" s="468" t="s">
        <v>882</v>
      </c>
      <c r="AB203" s="426" t="s">
        <v>882</v>
      </c>
    </row>
    <row r="204" spans="1:28" ht="25.5" x14ac:dyDescent="0.25">
      <c r="A204" s="325" t="s">
        <v>1225</v>
      </c>
      <c r="B204" s="325" t="s">
        <v>843</v>
      </c>
      <c r="C204" s="327">
        <v>2019</v>
      </c>
      <c r="D204" s="327" t="s">
        <v>854</v>
      </c>
      <c r="E204" s="327" t="s">
        <v>657</v>
      </c>
      <c r="F204" s="327" t="s">
        <v>657</v>
      </c>
      <c r="G204" s="334" t="s">
        <v>658</v>
      </c>
      <c r="H204" s="460">
        <v>3450</v>
      </c>
      <c r="I204" s="430">
        <v>0</v>
      </c>
      <c r="J204" s="722">
        <v>0</v>
      </c>
      <c r="K204" s="574">
        <v>0</v>
      </c>
      <c r="L204" s="749">
        <v>0</v>
      </c>
      <c r="M204" s="570">
        <v>0</v>
      </c>
      <c r="N204" s="575">
        <v>0</v>
      </c>
      <c r="O204" s="60">
        <v>0</v>
      </c>
      <c r="P204" s="291">
        <v>0</v>
      </c>
      <c r="Q204" s="292">
        <f t="shared" si="12"/>
        <v>0</v>
      </c>
      <c r="R204" s="802">
        <v>0</v>
      </c>
      <c r="S204" s="330">
        <v>0</v>
      </c>
      <c r="T204" s="707">
        <v>800</v>
      </c>
      <c r="U204" s="459">
        <v>0</v>
      </c>
      <c r="V204" s="459">
        <v>0</v>
      </c>
      <c r="W204" s="459">
        <v>2650</v>
      </c>
      <c r="X204" s="327" t="s">
        <v>981</v>
      </c>
      <c r="Y204" s="327" t="s">
        <v>26</v>
      </c>
      <c r="Z204" s="426" t="s">
        <v>1076</v>
      </c>
      <c r="AA204" s="468" t="s">
        <v>882</v>
      </c>
      <c r="AB204" s="426" t="s">
        <v>882</v>
      </c>
    </row>
    <row r="205" spans="1:28" ht="30" x14ac:dyDescent="0.25">
      <c r="A205" s="325" t="s">
        <v>1226</v>
      </c>
      <c r="B205" s="325" t="s">
        <v>843</v>
      </c>
      <c r="C205" s="327">
        <v>2019</v>
      </c>
      <c r="D205" s="327" t="s">
        <v>854</v>
      </c>
      <c r="E205" s="327" t="s">
        <v>659</v>
      </c>
      <c r="F205" s="327" t="s">
        <v>659</v>
      </c>
      <c r="G205" s="334" t="s">
        <v>748</v>
      </c>
      <c r="H205" s="1061">
        <v>3900</v>
      </c>
      <c r="I205" s="430">
        <v>0</v>
      </c>
      <c r="J205" s="722">
        <v>0</v>
      </c>
      <c r="K205" s="574">
        <v>0</v>
      </c>
      <c r="L205" s="749">
        <v>0</v>
      </c>
      <c r="M205" s="570">
        <v>0</v>
      </c>
      <c r="N205" s="575">
        <v>3900</v>
      </c>
      <c r="O205" s="60">
        <v>3900</v>
      </c>
      <c r="P205" s="291">
        <v>0</v>
      </c>
      <c r="Q205" s="292">
        <f t="shared" si="12"/>
        <v>3900</v>
      </c>
      <c r="R205" s="802">
        <v>0</v>
      </c>
      <c r="S205" s="330">
        <v>0</v>
      </c>
      <c r="T205" s="707">
        <v>0</v>
      </c>
      <c r="U205" s="459">
        <v>0</v>
      </c>
      <c r="V205" s="459">
        <v>0</v>
      </c>
      <c r="W205" s="459">
        <v>0</v>
      </c>
      <c r="X205" s="327" t="s">
        <v>987</v>
      </c>
      <c r="Y205" s="327" t="s">
        <v>26</v>
      </c>
      <c r="Z205" s="461" t="s">
        <v>604</v>
      </c>
      <c r="AA205" s="468" t="s">
        <v>882</v>
      </c>
      <c r="AB205" s="426" t="s">
        <v>882</v>
      </c>
    </row>
    <row r="206" spans="1:28" ht="25.5" x14ac:dyDescent="0.25">
      <c r="A206" s="325" t="s">
        <v>1227</v>
      </c>
      <c r="B206" s="325" t="s">
        <v>843</v>
      </c>
      <c r="C206" s="327">
        <v>2019</v>
      </c>
      <c r="D206" s="327" t="s">
        <v>854</v>
      </c>
      <c r="E206" s="327" t="s">
        <v>227</v>
      </c>
      <c r="F206" s="327" t="s">
        <v>227</v>
      </c>
      <c r="G206" s="334" t="s">
        <v>660</v>
      </c>
      <c r="H206" s="460">
        <v>1200</v>
      </c>
      <c r="I206" s="430">
        <v>0</v>
      </c>
      <c r="J206" s="722">
        <v>0</v>
      </c>
      <c r="K206" s="574">
        <v>0</v>
      </c>
      <c r="L206" s="749">
        <v>0</v>
      </c>
      <c r="M206" s="570">
        <v>0</v>
      </c>
      <c r="N206" s="575">
        <v>0</v>
      </c>
      <c r="O206" s="60">
        <v>0</v>
      </c>
      <c r="P206" s="291">
        <v>0</v>
      </c>
      <c r="Q206" s="292">
        <f t="shared" si="12"/>
        <v>0</v>
      </c>
      <c r="R206" s="802">
        <v>0</v>
      </c>
      <c r="S206" s="330">
        <v>0</v>
      </c>
      <c r="T206" s="707">
        <v>0</v>
      </c>
      <c r="U206" s="459">
        <v>0</v>
      </c>
      <c r="V206" s="459">
        <v>1200</v>
      </c>
      <c r="W206" s="459">
        <v>0</v>
      </c>
      <c r="X206" s="327" t="s">
        <v>824</v>
      </c>
      <c r="Y206" s="327" t="s">
        <v>26</v>
      </c>
      <c r="Z206" s="426" t="s">
        <v>1077</v>
      </c>
      <c r="AA206" s="468" t="s">
        <v>882</v>
      </c>
      <c r="AB206" s="426" t="s">
        <v>882</v>
      </c>
    </row>
    <row r="207" spans="1:28" ht="25.5" x14ac:dyDescent="0.25">
      <c r="A207" s="325" t="s">
        <v>1228</v>
      </c>
      <c r="B207" s="325" t="s">
        <v>843</v>
      </c>
      <c r="C207" s="327">
        <v>2019</v>
      </c>
      <c r="D207" s="327" t="s">
        <v>854</v>
      </c>
      <c r="E207" s="327" t="s">
        <v>661</v>
      </c>
      <c r="F207" s="327" t="s">
        <v>661</v>
      </c>
      <c r="G207" s="334" t="s">
        <v>662</v>
      </c>
      <c r="H207" s="460">
        <v>3000</v>
      </c>
      <c r="I207" s="430">
        <v>0</v>
      </c>
      <c r="J207" s="722">
        <v>0</v>
      </c>
      <c r="K207" s="574">
        <v>0</v>
      </c>
      <c r="L207" s="749">
        <v>0</v>
      </c>
      <c r="M207" s="570">
        <v>0</v>
      </c>
      <c r="N207" s="575">
        <v>0</v>
      </c>
      <c r="O207" s="60">
        <v>0</v>
      </c>
      <c r="P207" s="291">
        <v>0</v>
      </c>
      <c r="Q207" s="292">
        <f t="shared" si="12"/>
        <v>0</v>
      </c>
      <c r="R207" s="802">
        <v>0</v>
      </c>
      <c r="S207" s="330">
        <v>0</v>
      </c>
      <c r="T207" s="707">
        <v>0</v>
      </c>
      <c r="U207" s="459">
        <v>0</v>
      </c>
      <c r="V207" s="459">
        <v>3000</v>
      </c>
      <c r="W207" s="459">
        <v>0</v>
      </c>
      <c r="X207" s="327" t="s">
        <v>824</v>
      </c>
      <c r="Y207" s="327" t="s">
        <v>26</v>
      </c>
      <c r="Z207" s="426" t="s">
        <v>1077</v>
      </c>
      <c r="AA207" s="468" t="s">
        <v>882</v>
      </c>
      <c r="AB207" s="426" t="s">
        <v>882</v>
      </c>
    </row>
    <row r="208" spans="1:28" ht="25.5" x14ac:dyDescent="0.25">
      <c r="A208" s="325" t="s">
        <v>1229</v>
      </c>
      <c r="B208" s="325" t="s">
        <v>843</v>
      </c>
      <c r="C208" s="327">
        <v>2019</v>
      </c>
      <c r="D208" s="327" t="s">
        <v>854</v>
      </c>
      <c r="E208" s="327" t="s">
        <v>230</v>
      </c>
      <c r="F208" s="327" t="s">
        <v>230</v>
      </c>
      <c r="G208" s="334" t="s">
        <v>663</v>
      </c>
      <c r="H208" s="460">
        <v>1600</v>
      </c>
      <c r="I208" s="430">
        <v>0</v>
      </c>
      <c r="J208" s="722">
        <v>0</v>
      </c>
      <c r="K208" s="574">
        <v>0</v>
      </c>
      <c r="L208" s="749">
        <v>0</v>
      </c>
      <c r="M208" s="570">
        <v>0</v>
      </c>
      <c r="N208" s="575">
        <v>0</v>
      </c>
      <c r="O208" s="60">
        <v>0</v>
      </c>
      <c r="P208" s="291">
        <v>0</v>
      </c>
      <c r="Q208" s="292">
        <f t="shared" si="12"/>
        <v>0</v>
      </c>
      <c r="R208" s="802">
        <v>0</v>
      </c>
      <c r="S208" s="330">
        <v>0</v>
      </c>
      <c r="T208" s="707">
        <v>0</v>
      </c>
      <c r="U208" s="459">
        <v>0</v>
      </c>
      <c r="V208" s="459">
        <v>0</v>
      </c>
      <c r="W208" s="459">
        <v>1600</v>
      </c>
      <c r="X208" s="327" t="s">
        <v>824</v>
      </c>
      <c r="Y208" s="327" t="s">
        <v>26</v>
      </c>
      <c r="Z208" s="461" t="s">
        <v>901</v>
      </c>
      <c r="AA208" s="468" t="s">
        <v>882</v>
      </c>
      <c r="AB208" s="426" t="s">
        <v>882</v>
      </c>
    </row>
    <row r="209" spans="1:28" ht="51" x14ac:dyDescent="0.25">
      <c r="A209" s="325" t="s">
        <v>1230</v>
      </c>
      <c r="B209" s="325" t="s">
        <v>843</v>
      </c>
      <c r="C209" s="327">
        <v>2019</v>
      </c>
      <c r="D209" s="327" t="s">
        <v>854</v>
      </c>
      <c r="E209" s="327" t="s">
        <v>664</v>
      </c>
      <c r="F209" s="327" t="s">
        <v>664</v>
      </c>
      <c r="G209" s="334" t="s">
        <v>665</v>
      </c>
      <c r="H209" s="460">
        <v>3145</v>
      </c>
      <c r="I209" s="430">
        <v>0</v>
      </c>
      <c r="J209" s="722">
        <v>0</v>
      </c>
      <c r="K209" s="574">
        <v>0</v>
      </c>
      <c r="L209" s="749">
        <v>0</v>
      </c>
      <c r="M209" s="570">
        <v>0</v>
      </c>
      <c r="N209" s="575">
        <v>0</v>
      </c>
      <c r="O209" s="60">
        <v>0</v>
      </c>
      <c r="P209" s="291">
        <v>0</v>
      </c>
      <c r="Q209" s="292">
        <f t="shared" si="12"/>
        <v>0</v>
      </c>
      <c r="R209" s="802">
        <v>0</v>
      </c>
      <c r="S209" s="330">
        <v>0</v>
      </c>
      <c r="T209" s="707">
        <v>0</v>
      </c>
      <c r="U209" s="459">
        <v>0</v>
      </c>
      <c r="V209" s="459">
        <v>3145</v>
      </c>
      <c r="W209" s="459">
        <v>0</v>
      </c>
      <c r="X209" s="327" t="s">
        <v>987</v>
      </c>
      <c r="Y209" s="327" t="s">
        <v>26</v>
      </c>
      <c r="Z209" s="461" t="s">
        <v>31</v>
      </c>
      <c r="AA209" s="468" t="s">
        <v>882</v>
      </c>
      <c r="AB209" s="426" t="s">
        <v>882</v>
      </c>
    </row>
    <row r="210" spans="1:28" ht="25.5" x14ac:dyDescent="0.25">
      <c r="A210" s="1062" t="s">
        <v>1231</v>
      </c>
      <c r="B210" s="1062" t="s">
        <v>843</v>
      </c>
      <c r="C210" s="1063">
        <v>2019</v>
      </c>
      <c r="D210" s="1063" t="s">
        <v>854</v>
      </c>
      <c r="E210" s="1063" t="s">
        <v>666</v>
      </c>
      <c r="F210" s="1063" t="s">
        <v>666</v>
      </c>
      <c r="G210" s="1064" t="s">
        <v>667</v>
      </c>
      <c r="H210" s="1065">
        <v>500</v>
      </c>
      <c r="I210" s="1066">
        <v>0</v>
      </c>
      <c r="J210" s="1067">
        <v>0</v>
      </c>
      <c r="K210" s="1068">
        <v>0</v>
      </c>
      <c r="L210" s="1069">
        <v>0</v>
      </c>
      <c r="M210" s="1070">
        <v>0</v>
      </c>
      <c r="N210" s="1071">
        <v>500</v>
      </c>
      <c r="O210" s="1072">
        <v>0</v>
      </c>
      <c r="P210" s="1066">
        <v>500</v>
      </c>
      <c r="Q210" s="1073">
        <f t="shared" si="12"/>
        <v>500</v>
      </c>
      <c r="R210" s="1074">
        <v>0</v>
      </c>
      <c r="S210" s="1075">
        <v>0</v>
      </c>
      <c r="T210" s="1076">
        <v>0</v>
      </c>
      <c r="U210" s="1077">
        <v>0</v>
      </c>
      <c r="V210" s="1077">
        <v>0</v>
      </c>
      <c r="W210" s="1077">
        <v>0</v>
      </c>
      <c r="X210" s="1063" t="s">
        <v>1259</v>
      </c>
      <c r="Y210" s="1063" t="s">
        <v>26</v>
      </c>
      <c r="Z210" s="1078" t="s">
        <v>326</v>
      </c>
      <c r="AA210" s="1079" t="s">
        <v>882</v>
      </c>
      <c r="AB210" s="1078" t="s">
        <v>882</v>
      </c>
    </row>
    <row r="211" spans="1:28" ht="30" x14ac:dyDescent="0.25">
      <c r="A211" s="325" t="s">
        <v>1232</v>
      </c>
      <c r="B211" s="325" t="s">
        <v>843</v>
      </c>
      <c r="C211" s="327">
        <v>2019</v>
      </c>
      <c r="D211" s="327" t="s">
        <v>854</v>
      </c>
      <c r="E211" s="327" t="s">
        <v>666</v>
      </c>
      <c r="F211" s="327" t="s">
        <v>666</v>
      </c>
      <c r="G211" s="334" t="s">
        <v>668</v>
      </c>
      <c r="H211" s="460">
        <v>8750</v>
      </c>
      <c r="I211" s="430">
        <v>0</v>
      </c>
      <c r="J211" s="722">
        <v>0</v>
      </c>
      <c r="K211" s="574">
        <v>0</v>
      </c>
      <c r="L211" s="749">
        <v>0</v>
      </c>
      <c r="M211" s="570">
        <v>0</v>
      </c>
      <c r="N211" s="575">
        <v>0</v>
      </c>
      <c r="O211" s="60">
        <v>0</v>
      </c>
      <c r="P211" s="291">
        <v>0</v>
      </c>
      <c r="Q211" s="292">
        <f t="shared" si="12"/>
        <v>0</v>
      </c>
      <c r="R211" s="802">
        <v>0</v>
      </c>
      <c r="S211" s="330">
        <v>0</v>
      </c>
      <c r="T211" s="707">
        <v>0</v>
      </c>
      <c r="U211" s="459">
        <v>605</v>
      </c>
      <c r="V211" s="459">
        <v>0</v>
      </c>
      <c r="W211" s="459">
        <v>8145</v>
      </c>
      <c r="X211" s="327" t="s">
        <v>824</v>
      </c>
      <c r="Y211" s="327" t="s">
        <v>26</v>
      </c>
      <c r="Z211" s="461" t="s">
        <v>943</v>
      </c>
      <c r="AA211" s="468" t="s">
        <v>882</v>
      </c>
      <c r="AB211" s="426" t="s">
        <v>882</v>
      </c>
    </row>
    <row r="212" spans="1:28" ht="25.5" x14ac:dyDescent="0.25">
      <c r="A212" s="325" t="s">
        <v>1233</v>
      </c>
      <c r="B212" s="325" t="s">
        <v>843</v>
      </c>
      <c r="C212" s="327">
        <v>2019</v>
      </c>
      <c r="D212" s="327" t="s">
        <v>854</v>
      </c>
      <c r="E212" s="327" t="s">
        <v>18</v>
      </c>
      <c r="F212" s="327" t="s">
        <v>267</v>
      </c>
      <c r="G212" s="334" t="s">
        <v>749</v>
      </c>
      <c r="H212" s="460">
        <v>1100</v>
      </c>
      <c r="I212" s="430">
        <v>0</v>
      </c>
      <c r="J212" s="722">
        <v>0</v>
      </c>
      <c r="K212" s="574">
        <v>0</v>
      </c>
      <c r="L212" s="749">
        <v>0</v>
      </c>
      <c r="M212" s="570">
        <v>0</v>
      </c>
      <c r="N212" s="575">
        <v>0</v>
      </c>
      <c r="O212" s="60">
        <v>0</v>
      </c>
      <c r="P212" s="291">
        <v>0</v>
      </c>
      <c r="Q212" s="292">
        <f t="shared" si="12"/>
        <v>0</v>
      </c>
      <c r="R212" s="802">
        <v>0</v>
      </c>
      <c r="S212" s="330">
        <v>0</v>
      </c>
      <c r="T212" s="707">
        <v>0</v>
      </c>
      <c r="U212" s="459">
        <v>0</v>
      </c>
      <c r="V212" s="459">
        <v>1100</v>
      </c>
      <c r="W212" s="459">
        <v>0</v>
      </c>
      <c r="X212" s="327" t="s">
        <v>824</v>
      </c>
      <c r="Y212" s="327" t="s">
        <v>26</v>
      </c>
      <c r="Z212" s="461" t="s">
        <v>767</v>
      </c>
      <c r="AA212" s="468" t="s">
        <v>882</v>
      </c>
      <c r="AB212" s="426" t="s">
        <v>882</v>
      </c>
    </row>
    <row r="213" spans="1:28" ht="25.5" x14ac:dyDescent="0.25">
      <c r="A213" s="325" t="s">
        <v>1234</v>
      </c>
      <c r="B213" s="325" t="s">
        <v>843</v>
      </c>
      <c r="C213" s="327">
        <v>2019</v>
      </c>
      <c r="D213" s="327" t="s">
        <v>854</v>
      </c>
      <c r="E213" s="327" t="s">
        <v>669</v>
      </c>
      <c r="F213" s="327" t="s">
        <v>669</v>
      </c>
      <c r="G213" s="334" t="s">
        <v>670</v>
      </c>
      <c r="H213" s="460">
        <v>1200</v>
      </c>
      <c r="I213" s="430">
        <v>0</v>
      </c>
      <c r="J213" s="722">
        <v>0</v>
      </c>
      <c r="K213" s="574">
        <v>0</v>
      </c>
      <c r="L213" s="749">
        <v>0</v>
      </c>
      <c r="M213" s="570">
        <v>0</v>
      </c>
      <c r="N213" s="575">
        <v>0</v>
      </c>
      <c r="O213" s="60">
        <v>0</v>
      </c>
      <c r="P213" s="291">
        <v>0</v>
      </c>
      <c r="Q213" s="292">
        <f t="shared" si="12"/>
        <v>0</v>
      </c>
      <c r="R213" s="802">
        <v>0</v>
      </c>
      <c r="S213" s="330">
        <v>0</v>
      </c>
      <c r="T213" s="707">
        <v>0</v>
      </c>
      <c r="U213" s="459">
        <v>0</v>
      </c>
      <c r="V213" s="459">
        <v>1200</v>
      </c>
      <c r="W213" s="459">
        <v>0</v>
      </c>
      <c r="X213" s="327" t="s">
        <v>824</v>
      </c>
      <c r="Y213" s="327" t="s">
        <v>26</v>
      </c>
      <c r="Z213" s="461" t="s">
        <v>943</v>
      </c>
      <c r="AA213" s="468" t="s">
        <v>882</v>
      </c>
      <c r="AB213" s="426" t="s">
        <v>882</v>
      </c>
    </row>
    <row r="214" spans="1:28" ht="38.25" x14ac:dyDescent="0.25">
      <c r="A214" s="325" t="s">
        <v>1235</v>
      </c>
      <c r="B214" s="325" t="s">
        <v>843</v>
      </c>
      <c r="C214" s="327">
        <v>2019</v>
      </c>
      <c r="D214" s="327" t="s">
        <v>854</v>
      </c>
      <c r="E214" s="327" t="s">
        <v>672</v>
      </c>
      <c r="F214" s="327" t="s">
        <v>672</v>
      </c>
      <c r="G214" s="334" t="s">
        <v>673</v>
      </c>
      <c r="H214" s="460">
        <v>4847.75</v>
      </c>
      <c r="I214" s="430">
        <v>0</v>
      </c>
      <c r="J214" s="722">
        <v>0</v>
      </c>
      <c r="K214" s="574">
        <v>0</v>
      </c>
      <c r="L214" s="749">
        <v>0</v>
      </c>
      <c r="M214" s="570">
        <v>0</v>
      </c>
      <c r="N214" s="575">
        <v>0</v>
      </c>
      <c r="O214" s="60">
        <v>0</v>
      </c>
      <c r="P214" s="291">
        <v>0</v>
      </c>
      <c r="Q214" s="292">
        <f t="shared" si="12"/>
        <v>0</v>
      </c>
      <c r="R214" s="802">
        <v>0</v>
      </c>
      <c r="S214" s="330">
        <v>0</v>
      </c>
      <c r="T214" s="707">
        <v>2073.79</v>
      </c>
      <c r="U214" s="459">
        <v>0</v>
      </c>
      <c r="V214" s="459">
        <v>2773.96</v>
      </c>
      <c r="W214" s="459">
        <v>0</v>
      </c>
      <c r="X214" s="327" t="s">
        <v>991</v>
      </c>
      <c r="Y214" s="327" t="s">
        <v>26</v>
      </c>
      <c r="Z214" s="426" t="s">
        <v>942</v>
      </c>
      <c r="AA214" s="468" t="s">
        <v>882</v>
      </c>
      <c r="AB214" s="426" t="s">
        <v>882</v>
      </c>
    </row>
    <row r="215" spans="1:28" ht="25.5" x14ac:dyDescent="0.25">
      <c r="A215" s="325" t="s">
        <v>1236</v>
      </c>
      <c r="B215" s="325" t="s">
        <v>843</v>
      </c>
      <c r="C215" s="327">
        <v>2019</v>
      </c>
      <c r="D215" s="327" t="s">
        <v>854</v>
      </c>
      <c r="E215" s="327" t="s">
        <v>674</v>
      </c>
      <c r="F215" s="327" t="s">
        <v>675</v>
      </c>
      <c r="G215" s="462" t="s">
        <v>676</v>
      </c>
      <c r="H215" s="460">
        <v>898.97</v>
      </c>
      <c r="I215" s="430">
        <v>0</v>
      </c>
      <c r="J215" s="722">
        <v>0</v>
      </c>
      <c r="K215" s="574">
        <v>0</v>
      </c>
      <c r="L215" s="749">
        <v>0</v>
      </c>
      <c r="M215" s="570">
        <v>0</v>
      </c>
      <c r="N215" s="575">
        <v>0</v>
      </c>
      <c r="O215" s="60">
        <v>0</v>
      </c>
      <c r="P215" s="291">
        <v>0</v>
      </c>
      <c r="Q215" s="292">
        <f t="shared" si="12"/>
        <v>0</v>
      </c>
      <c r="R215" s="802">
        <v>0</v>
      </c>
      <c r="S215" s="330">
        <v>0</v>
      </c>
      <c r="T215" s="707">
        <v>0</v>
      </c>
      <c r="U215" s="459">
        <v>0</v>
      </c>
      <c r="V215" s="459">
        <v>898.97</v>
      </c>
      <c r="W215" s="459">
        <v>0</v>
      </c>
      <c r="X215" s="327" t="s">
        <v>824</v>
      </c>
      <c r="Y215" s="327" t="s">
        <v>26</v>
      </c>
      <c r="Z215" s="426" t="s">
        <v>1067</v>
      </c>
      <c r="AA215" s="468" t="s">
        <v>882</v>
      </c>
      <c r="AB215" s="426" t="s">
        <v>882</v>
      </c>
    </row>
    <row r="216" spans="1:28" ht="25.5" x14ac:dyDescent="0.25">
      <c r="A216" s="325" t="s">
        <v>1237</v>
      </c>
      <c r="B216" s="325" t="s">
        <v>843</v>
      </c>
      <c r="C216" s="327">
        <v>2019</v>
      </c>
      <c r="D216" s="327" t="s">
        <v>854</v>
      </c>
      <c r="E216" s="327" t="s">
        <v>18</v>
      </c>
      <c r="F216" s="327" t="s">
        <v>677</v>
      </c>
      <c r="G216" s="334" t="s">
        <v>678</v>
      </c>
      <c r="H216" s="460">
        <v>18000</v>
      </c>
      <c r="I216" s="430">
        <v>0</v>
      </c>
      <c r="J216" s="722">
        <v>0</v>
      </c>
      <c r="K216" s="574">
        <v>0</v>
      </c>
      <c r="L216" s="749">
        <v>0</v>
      </c>
      <c r="M216" s="570">
        <v>0</v>
      </c>
      <c r="N216" s="575">
        <v>0</v>
      </c>
      <c r="O216" s="60">
        <v>0</v>
      </c>
      <c r="P216" s="291">
        <v>0</v>
      </c>
      <c r="Q216" s="292">
        <f t="shared" si="12"/>
        <v>0</v>
      </c>
      <c r="R216" s="802">
        <v>0</v>
      </c>
      <c r="S216" s="330">
        <v>0</v>
      </c>
      <c r="T216" s="707">
        <v>0</v>
      </c>
      <c r="U216" s="459">
        <v>0</v>
      </c>
      <c r="V216" s="459">
        <v>0</v>
      </c>
      <c r="W216" s="459">
        <v>18000</v>
      </c>
      <c r="X216" s="327" t="s">
        <v>824</v>
      </c>
      <c r="Y216" s="327" t="s">
        <v>26</v>
      </c>
      <c r="Z216" s="426" t="s">
        <v>1068</v>
      </c>
      <c r="AA216" s="468" t="s">
        <v>882</v>
      </c>
      <c r="AB216" s="426" t="s">
        <v>882</v>
      </c>
    </row>
    <row r="217" spans="1:28" ht="25.5" x14ac:dyDescent="0.25">
      <c r="A217" s="325" t="s">
        <v>1238</v>
      </c>
      <c r="B217" s="325" t="s">
        <v>843</v>
      </c>
      <c r="C217" s="327">
        <v>2019</v>
      </c>
      <c r="D217" s="327" t="s">
        <v>854</v>
      </c>
      <c r="E217" s="327" t="s">
        <v>679</v>
      </c>
      <c r="F217" s="327" t="s">
        <v>679</v>
      </c>
      <c r="G217" s="334" t="s">
        <v>680</v>
      </c>
      <c r="H217" s="460">
        <v>3000</v>
      </c>
      <c r="I217" s="430">
        <v>0</v>
      </c>
      <c r="J217" s="722">
        <v>0</v>
      </c>
      <c r="K217" s="574">
        <v>0</v>
      </c>
      <c r="L217" s="749">
        <v>0</v>
      </c>
      <c r="M217" s="570">
        <v>0</v>
      </c>
      <c r="N217" s="575">
        <v>0</v>
      </c>
      <c r="O217" s="60">
        <v>0</v>
      </c>
      <c r="P217" s="291">
        <v>0</v>
      </c>
      <c r="Q217" s="292">
        <f t="shared" si="12"/>
        <v>0</v>
      </c>
      <c r="R217" s="802">
        <v>0</v>
      </c>
      <c r="S217" s="330">
        <v>0</v>
      </c>
      <c r="T217" s="707">
        <v>0</v>
      </c>
      <c r="U217" s="459">
        <v>0</v>
      </c>
      <c r="V217" s="459">
        <v>3000</v>
      </c>
      <c r="W217" s="459">
        <v>0</v>
      </c>
      <c r="X217" s="327" t="s">
        <v>824</v>
      </c>
      <c r="Y217" s="327" t="s">
        <v>26</v>
      </c>
      <c r="Z217" s="426" t="s">
        <v>1067</v>
      </c>
      <c r="AA217" s="468" t="s">
        <v>882</v>
      </c>
      <c r="AB217" s="426" t="s">
        <v>882</v>
      </c>
    </row>
    <row r="218" spans="1:28" ht="38.25" x14ac:dyDescent="0.25">
      <c r="A218" s="325" t="s">
        <v>1239</v>
      </c>
      <c r="B218" s="325" t="s">
        <v>843</v>
      </c>
      <c r="C218" s="327">
        <v>2019</v>
      </c>
      <c r="D218" s="327" t="s">
        <v>854</v>
      </c>
      <c r="E218" s="327" t="s">
        <v>18</v>
      </c>
      <c r="F218" s="327" t="s">
        <v>681</v>
      </c>
      <c r="G218" s="334" t="s">
        <v>682</v>
      </c>
      <c r="H218" s="460">
        <v>10000</v>
      </c>
      <c r="I218" s="430">
        <v>0</v>
      </c>
      <c r="J218" s="722">
        <v>0</v>
      </c>
      <c r="K218" s="574">
        <v>0</v>
      </c>
      <c r="L218" s="749">
        <v>0</v>
      </c>
      <c r="M218" s="570">
        <v>0</v>
      </c>
      <c r="N218" s="575">
        <v>0</v>
      </c>
      <c r="O218" s="60">
        <v>0</v>
      </c>
      <c r="P218" s="291">
        <v>0</v>
      </c>
      <c r="Q218" s="292">
        <f t="shared" si="12"/>
        <v>0</v>
      </c>
      <c r="R218" s="802">
        <v>0</v>
      </c>
      <c r="S218" s="330">
        <v>0</v>
      </c>
      <c r="T218" s="707">
        <v>0</v>
      </c>
      <c r="U218" s="459">
        <v>0</v>
      </c>
      <c r="V218" s="459">
        <v>10000</v>
      </c>
      <c r="W218" s="459">
        <v>0</v>
      </c>
      <c r="X218" s="327" t="s">
        <v>824</v>
      </c>
      <c r="Y218" s="327" t="s">
        <v>26</v>
      </c>
      <c r="Z218" s="426" t="s">
        <v>1067</v>
      </c>
      <c r="AA218" s="468" t="s">
        <v>882</v>
      </c>
      <c r="AB218" s="426" t="s">
        <v>882</v>
      </c>
    </row>
    <row r="219" spans="1:28" ht="38.25" x14ac:dyDescent="0.25">
      <c r="A219" s="325" t="s">
        <v>1240</v>
      </c>
      <c r="B219" s="325" t="s">
        <v>843</v>
      </c>
      <c r="C219" s="327">
        <v>2019</v>
      </c>
      <c r="D219" s="327" t="s">
        <v>854</v>
      </c>
      <c r="E219" s="327" t="s">
        <v>681</v>
      </c>
      <c r="F219" s="327" t="s">
        <v>681</v>
      </c>
      <c r="G219" s="334" t="s">
        <v>683</v>
      </c>
      <c r="H219" s="460">
        <v>1000</v>
      </c>
      <c r="I219" s="430">
        <v>0</v>
      </c>
      <c r="J219" s="722">
        <v>0</v>
      </c>
      <c r="K219" s="574">
        <v>0</v>
      </c>
      <c r="L219" s="749">
        <v>0</v>
      </c>
      <c r="M219" s="570">
        <v>0</v>
      </c>
      <c r="N219" s="575">
        <v>0</v>
      </c>
      <c r="O219" s="60">
        <v>0</v>
      </c>
      <c r="P219" s="291">
        <v>0</v>
      </c>
      <c r="Q219" s="292">
        <f t="shared" si="12"/>
        <v>0</v>
      </c>
      <c r="R219" s="802">
        <v>0</v>
      </c>
      <c r="S219" s="330">
        <v>0</v>
      </c>
      <c r="T219" s="707">
        <v>0</v>
      </c>
      <c r="U219" s="459">
        <v>0</v>
      </c>
      <c r="V219" s="459">
        <v>1000</v>
      </c>
      <c r="W219" s="459">
        <v>0</v>
      </c>
      <c r="X219" s="327" t="s">
        <v>824</v>
      </c>
      <c r="Y219" s="327" t="s">
        <v>26</v>
      </c>
      <c r="Z219" s="426" t="s">
        <v>1067</v>
      </c>
      <c r="AA219" s="468" t="s">
        <v>882</v>
      </c>
      <c r="AB219" s="426" t="s">
        <v>882</v>
      </c>
    </row>
    <row r="220" spans="1:28" ht="38.25" x14ac:dyDescent="0.25">
      <c r="A220" s="325" t="s">
        <v>1241</v>
      </c>
      <c r="B220" s="325" t="s">
        <v>843</v>
      </c>
      <c r="C220" s="327">
        <v>2019</v>
      </c>
      <c r="D220" s="327" t="s">
        <v>854</v>
      </c>
      <c r="E220" s="327" t="s">
        <v>684</v>
      </c>
      <c r="F220" s="327" t="s">
        <v>684</v>
      </c>
      <c r="G220" s="334" t="s">
        <v>685</v>
      </c>
      <c r="H220" s="460">
        <v>1500</v>
      </c>
      <c r="I220" s="430">
        <v>0</v>
      </c>
      <c r="J220" s="722">
        <v>0</v>
      </c>
      <c r="K220" s="574">
        <v>0</v>
      </c>
      <c r="L220" s="749">
        <v>0</v>
      </c>
      <c r="M220" s="570">
        <v>0</v>
      </c>
      <c r="N220" s="575">
        <v>0</v>
      </c>
      <c r="O220" s="60">
        <v>0</v>
      </c>
      <c r="P220" s="291">
        <v>0</v>
      </c>
      <c r="Q220" s="292">
        <f t="shared" si="12"/>
        <v>0</v>
      </c>
      <c r="R220" s="802">
        <v>0</v>
      </c>
      <c r="S220" s="330">
        <v>0</v>
      </c>
      <c r="T220" s="707">
        <v>0</v>
      </c>
      <c r="U220" s="459">
        <v>0</v>
      </c>
      <c r="V220" s="459">
        <v>1500</v>
      </c>
      <c r="W220" s="459">
        <v>0</v>
      </c>
      <c r="X220" s="327" t="s">
        <v>824</v>
      </c>
      <c r="Y220" s="327" t="s">
        <v>26</v>
      </c>
      <c r="Z220" s="426" t="s">
        <v>1067</v>
      </c>
      <c r="AA220" s="468" t="s">
        <v>882</v>
      </c>
      <c r="AB220" s="426" t="s">
        <v>882</v>
      </c>
    </row>
    <row r="221" spans="1:28" ht="30" x14ac:dyDescent="0.25">
      <c r="A221" s="325" t="s">
        <v>1242</v>
      </c>
      <c r="B221" s="325" t="s">
        <v>843</v>
      </c>
      <c r="C221" s="327">
        <v>2019</v>
      </c>
      <c r="D221" s="327" t="s">
        <v>854</v>
      </c>
      <c r="E221" s="327" t="s">
        <v>280</v>
      </c>
      <c r="F221" s="327" t="s">
        <v>280</v>
      </c>
      <c r="G221" s="334" t="s">
        <v>686</v>
      </c>
      <c r="H221" s="460">
        <v>1000</v>
      </c>
      <c r="I221" s="430">
        <v>0</v>
      </c>
      <c r="J221" s="722">
        <v>0</v>
      </c>
      <c r="K221" s="574">
        <v>0</v>
      </c>
      <c r="L221" s="749">
        <v>0</v>
      </c>
      <c r="M221" s="570">
        <v>0</v>
      </c>
      <c r="N221" s="575">
        <v>0</v>
      </c>
      <c r="O221" s="60">
        <v>0</v>
      </c>
      <c r="P221" s="291">
        <v>0</v>
      </c>
      <c r="Q221" s="292">
        <f t="shared" si="12"/>
        <v>0</v>
      </c>
      <c r="R221" s="802">
        <v>0</v>
      </c>
      <c r="S221" s="330">
        <v>0</v>
      </c>
      <c r="T221" s="707">
        <v>0</v>
      </c>
      <c r="U221" s="459">
        <v>0</v>
      </c>
      <c r="V221" s="459">
        <v>1000</v>
      </c>
      <c r="W221" s="459">
        <v>0</v>
      </c>
      <c r="X221" s="327" t="s">
        <v>824</v>
      </c>
      <c r="Y221" s="327" t="s">
        <v>26</v>
      </c>
      <c r="Z221" s="426" t="s">
        <v>1067</v>
      </c>
      <c r="AA221" s="468" t="s">
        <v>882</v>
      </c>
      <c r="AB221" s="426" t="s">
        <v>882</v>
      </c>
    </row>
    <row r="222" spans="1:28" ht="25.5" x14ac:dyDescent="0.25">
      <c r="A222" s="325" t="s">
        <v>1243</v>
      </c>
      <c r="B222" s="325" t="s">
        <v>843</v>
      </c>
      <c r="C222" s="327">
        <v>2019</v>
      </c>
      <c r="D222" s="327" t="s">
        <v>854</v>
      </c>
      <c r="E222" s="327" t="s">
        <v>18</v>
      </c>
      <c r="F222" s="327" t="s">
        <v>687</v>
      </c>
      <c r="G222" s="334" t="s">
        <v>599</v>
      </c>
      <c r="H222" s="460">
        <v>27969.15</v>
      </c>
      <c r="I222" s="430">
        <v>0</v>
      </c>
      <c r="J222" s="722">
        <v>0</v>
      </c>
      <c r="K222" s="574">
        <v>0</v>
      </c>
      <c r="L222" s="749">
        <v>0</v>
      </c>
      <c r="M222" s="570">
        <v>0</v>
      </c>
      <c r="N222" s="575">
        <v>0</v>
      </c>
      <c r="O222" s="60">
        <v>0</v>
      </c>
      <c r="P222" s="291">
        <v>0</v>
      </c>
      <c r="Q222" s="292">
        <f t="shared" si="12"/>
        <v>0</v>
      </c>
      <c r="R222" s="802">
        <v>0</v>
      </c>
      <c r="S222" s="330">
        <v>0</v>
      </c>
      <c r="T222" s="707">
        <v>0</v>
      </c>
      <c r="U222" s="459">
        <v>0</v>
      </c>
      <c r="V222" s="459">
        <v>27969.15</v>
      </c>
      <c r="W222" s="459">
        <v>0</v>
      </c>
      <c r="X222" s="327" t="s">
        <v>824</v>
      </c>
      <c r="Y222" s="327" t="s">
        <v>26</v>
      </c>
      <c r="Z222" s="426" t="s">
        <v>1067</v>
      </c>
      <c r="AA222" s="468" t="s">
        <v>882</v>
      </c>
      <c r="AB222" s="426" t="s">
        <v>882</v>
      </c>
    </row>
    <row r="223" spans="1:28" ht="30" x14ac:dyDescent="0.25">
      <c r="A223" s="325" t="s">
        <v>1244</v>
      </c>
      <c r="B223" s="325" t="s">
        <v>843</v>
      </c>
      <c r="C223" s="327">
        <v>2019</v>
      </c>
      <c r="D223" s="327" t="s">
        <v>854</v>
      </c>
      <c r="E223" s="327" t="s">
        <v>302</v>
      </c>
      <c r="F223" s="327" t="s">
        <v>302</v>
      </c>
      <c r="G223" s="334" t="s">
        <v>688</v>
      </c>
      <c r="H223" s="460">
        <v>424</v>
      </c>
      <c r="I223" s="430">
        <v>0</v>
      </c>
      <c r="J223" s="722">
        <v>0</v>
      </c>
      <c r="K223" s="574">
        <v>0</v>
      </c>
      <c r="L223" s="749">
        <v>0</v>
      </c>
      <c r="M223" s="570">
        <v>0</v>
      </c>
      <c r="N223" s="575">
        <v>0</v>
      </c>
      <c r="O223" s="60">
        <v>0</v>
      </c>
      <c r="P223" s="291">
        <v>0</v>
      </c>
      <c r="Q223" s="292">
        <f t="shared" si="12"/>
        <v>0</v>
      </c>
      <c r="R223" s="802">
        <v>0</v>
      </c>
      <c r="S223" s="330">
        <v>0</v>
      </c>
      <c r="T223" s="707">
        <v>100</v>
      </c>
      <c r="U223" s="459">
        <v>0</v>
      </c>
      <c r="V223" s="459">
        <v>324</v>
      </c>
      <c r="W223" s="459">
        <v>0</v>
      </c>
      <c r="X223" s="327" t="s">
        <v>981</v>
      </c>
      <c r="Y223" s="327" t="s">
        <v>26</v>
      </c>
      <c r="Z223" s="426" t="s">
        <v>1067</v>
      </c>
      <c r="AA223" s="468" t="s">
        <v>882</v>
      </c>
      <c r="AB223" s="426" t="s">
        <v>882</v>
      </c>
    </row>
    <row r="224" spans="1:28" ht="26.25" thickBot="1" x14ac:dyDescent="0.3">
      <c r="A224" s="356" t="s">
        <v>1245</v>
      </c>
      <c r="B224" s="356" t="s">
        <v>843</v>
      </c>
      <c r="C224" s="344">
        <v>2019</v>
      </c>
      <c r="D224" s="344" t="s">
        <v>854</v>
      </c>
      <c r="E224" s="344" t="s">
        <v>249</v>
      </c>
      <c r="F224" s="344" t="s">
        <v>249</v>
      </c>
      <c r="G224" s="463" t="s">
        <v>689</v>
      </c>
      <c r="H224" s="464">
        <v>4500</v>
      </c>
      <c r="I224" s="465">
        <v>0</v>
      </c>
      <c r="J224" s="465">
        <v>0</v>
      </c>
      <c r="K224" s="577">
        <v>0</v>
      </c>
      <c r="L224" s="750">
        <v>0</v>
      </c>
      <c r="M224" s="578">
        <v>0</v>
      </c>
      <c r="N224" s="579">
        <v>0</v>
      </c>
      <c r="O224" s="576">
        <v>0</v>
      </c>
      <c r="P224" s="301">
        <v>0</v>
      </c>
      <c r="Q224" s="298">
        <f t="shared" si="12"/>
        <v>0</v>
      </c>
      <c r="R224" s="805">
        <v>0</v>
      </c>
      <c r="S224" s="358">
        <v>0</v>
      </c>
      <c r="T224" s="822">
        <v>0</v>
      </c>
      <c r="U224" s="466">
        <v>0</v>
      </c>
      <c r="V224" s="466">
        <v>4500</v>
      </c>
      <c r="W224" s="466">
        <v>0</v>
      </c>
      <c r="X224" s="344" t="s">
        <v>824</v>
      </c>
      <c r="Y224" s="344" t="s">
        <v>26</v>
      </c>
      <c r="Z224" s="451" t="s">
        <v>1067</v>
      </c>
      <c r="AA224" s="470" t="s">
        <v>882</v>
      </c>
      <c r="AB224" s="451" t="s">
        <v>882</v>
      </c>
    </row>
    <row r="225" spans="1:28" ht="38.25" x14ac:dyDescent="0.25">
      <c r="A225" s="423" t="s">
        <v>1246</v>
      </c>
      <c r="B225" s="423" t="s">
        <v>843</v>
      </c>
      <c r="C225" s="318">
        <v>2019</v>
      </c>
      <c r="D225" s="318" t="s">
        <v>994</v>
      </c>
      <c r="E225" s="318" t="s">
        <v>305</v>
      </c>
      <c r="F225" s="323" t="s">
        <v>305</v>
      </c>
      <c r="G225" s="716" t="s">
        <v>689</v>
      </c>
      <c r="H225" s="717">
        <v>6000</v>
      </c>
      <c r="I225" s="718">
        <v>0</v>
      </c>
      <c r="J225" s="791">
        <v>0</v>
      </c>
      <c r="K225" s="571">
        <v>0</v>
      </c>
      <c r="L225" s="748">
        <v>0</v>
      </c>
      <c r="M225" s="572">
        <v>0</v>
      </c>
      <c r="N225" s="573">
        <v>0</v>
      </c>
      <c r="O225" s="477">
        <v>0</v>
      </c>
      <c r="P225" s="302">
        <v>0</v>
      </c>
      <c r="Q225" s="299">
        <f t="shared" si="12"/>
        <v>0</v>
      </c>
      <c r="R225" s="801">
        <v>0</v>
      </c>
      <c r="S225" s="321">
        <v>0</v>
      </c>
      <c r="T225" s="823">
        <v>0</v>
      </c>
      <c r="U225" s="533">
        <v>0</v>
      </c>
      <c r="V225" s="533">
        <v>0</v>
      </c>
      <c r="W225" s="719">
        <v>6000</v>
      </c>
      <c r="X225" s="323" t="s">
        <v>824</v>
      </c>
      <c r="Y225" s="318" t="s">
        <v>26</v>
      </c>
      <c r="Z225" s="426" t="s">
        <v>942</v>
      </c>
      <c r="AA225" s="469" t="s">
        <v>882</v>
      </c>
      <c r="AB225" s="425" t="s">
        <v>882</v>
      </c>
    </row>
    <row r="226" spans="1:28" ht="38.25" x14ac:dyDescent="0.25">
      <c r="A226" s="423" t="s">
        <v>1247</v>
      </c>
      <c r="B226" s="423" t="s">
        <v>843</v>
      </c>
      <c r="C226" s="318">
        <v>2019</v>
      </c>
      <c r="D226" s="327" t="s">
        <v>994</v>
      </c>
      <c r="E226" s="327" t="s">
        <v>949</v>
      </c>
      <c r="F226" s="332" t="s">
        <v>949</v>
      </c>
      <c r="G226" s="457" t="s">
        <v>689</v>
      </c>
      <c r="H226" s="460">
        <v>6000</v>
      </c>
      <c r="I226" s="430">
        <v>0</v>
      </c>
      <c r="J226" s="722">
        <v>0</v>
      </c>
      <c r="K226" s="574">
        <v>0</v>
      </c>
      <c r="L226" s="749">
        <v>0</v>
      </c>
      <c r="M226" s="570">
        <v>0</v>
      </c>
      <c r="N226" s="575">
        <v>0</v>
      </c>
      <c r="O226" s="60">
        <v>0</v>
      </c>
      <c r="P226" s="291">
        <v>0</v>
      </c>
      <c r="Q226" s="292">
        <f>O226+P226</f>
        <v>0</v>
      </c>
      <c r="R226" s="802">
        <v>0</v>
      </c>
      <c r="S226" s="330">
        <v>0</v>
      </c>
      <c r="T226" s="707">
        <v>0</v>
      </c>
      <c r="U226" s="459">
        <v>0</v>
      </c>
      <c r="V226" s="459">
        <v>0</v>
      </c>
      <c r="W226" s="720">
        <v>6000</v>
      </c>
      <c r="X226" s="332" t="s">
        <v>824</v>
      </c>
      <c r="Y226" s="327" t="s">
        <v>26</v>
      </c>
      <c r="Z226" s="426" t="s">
        <v>942</v>
      </c>
      <c r="AA226" s="468" t="s">
        <v>882</v>
      </c>
      <c r="AB226" s="426" t="s">
        <v>882</v>
      </c>
    </row>
    <row r="227" spans="1:28" ht="39" thickBot="1" x14ac:dyDescent="0.3">
      <c r="A227" s="356" t="s">
        <v>1145</v>
      </c>
      <c r="B227" s="356" t="s">
        <v>843</v>
      </c>
      <c r="C227" s="344">
        <v>2019</v>
      </c>
      <c r="D227" s="344" t="s">
        <v>994</v>
      </c>
      <c r="E227" s="344" t="s">
        <v>18</v>
      </c>
      <c r="F227" s="359" t="s">
        <v>950</v>
      </c>
      <c r="G227" s="906" t="s">
        <v>951</v>
      </c>
      <c r="H227" s="464">
        <v>50000</v>
      </c>
      <c r="I227" s="907">
        <v>0</v>
      </c>
      <c r="J227" s="907">
        <v>0</v>
      </c>
      <c r="K227" s="908">
        <v>0</v>
      </c>
      <c r="L227" s="909">
        <v>0</v>
      </c>
      <c r="M227" s="856">
        <v>0</v>
      </c>
      <c r="N227" s="857">
        <v>0</v>
      </c>
      <c r="O227" s="576">
        <v>0</v>
      </c>
      <c r="P227" s="301">
        <v>0</v>
      </c>
      <c r="Q227" s="298">
        <f t="shared" si="12"/>
        <v>0</v>
      </c>
      <c r="R227" s="805">
        <v>0</v>
      </c>
      <c r="S227" s="358">
        <v>0</v>
      </c>
      <c r="T227" s="822">
        <v>0</v>
      </c>
      <c r="U227" s="466">
        <v>1600</v>
      </c>
      <c r="V227" s="466">
        <v>0</v>
      </c>
      <c r="W227" s="910">
        <v>48400</v>
      </c>
      <c r="X227" s="359" t="s">
        <v>824</v>
      </c>
      <c r="Y227" s="344" t="s">
        <v>26</v>
      </c>
      <c r="Z227" s="451" t="s">
        <v>942</v>
      </c>
      <c r="AA227" s="470" t="s">
        <v>882</v>
      </c>
      <c r="AB227" s="451" t="s">
        <v>882</v>
      </c>
    </row>
    <row r="228" spans="1:28" ht="38.25" x14ac:dyDescent="0.25">
      <c r="A228" s="912" t="s">
        <v>1265</v>
      </c>
      <c r="B228" s="912" t="s">
        <v>843</v>
      </c>
      <c r="C228" s="914">
        <v>2019</v>
      </c>
      <c r="D228" s="914" t="s">
        <v>824</v>
      </c>
      <c r="E228" s="914" t="s">
        <v>1266</v>
      </c>
      <c r="F228" s="668" t="s">
        <v>1266</v>
      </c>
      <c r="G228" s="1080" t="s">
        <v>1267</v>
      </c>
      <c r="H228" s="917">
        <v>4208</v>
      </c>
      <c r="I228" s="924">
        <v>0</v>
      </c>
      <c r="J228" s="924">
        <v>0</v>
      </c>
      <c r="K228" s="1081">
        <v>0</v>
      </c>
      <c r="L228" s="1082">
        <v>0</v>
      </c>
      <c r="M228" s="1083">
        <v>0</v>
      </c>
      <c r="N228" s="1084">
        <v>0</v>
      </c>
      <c r="O228" s="1085">
        <v>0</v>
      </c>
      <c r="P228" s="919">
        <v>0</v>
      </c>
      <c r="Q228" s="1086">
        <f>O228+P228</f>
        <v>0</v>
      </c>
      <c r="R228" s="1087">
        <v>0</v>
      </c>
      <c r="S228" s="922">
        <v>0</v>
      </c>
      <c r="T228" s="1088">
        <v>0</v>
      </c>
      <c r="U228" s="934">
        <v>0</v>
      </c>
      <c r="V228" s="934">
        <v>4208</v>
      </c>
      <c r="W228" s="1089">
        <v>0</v>
      </c>
      <c r="X228" s="668" t="s">
        <v>1411</v>
      </c>
      <c r="Y228" s="914" t="s">
        <v>26</v>
      </c>
      <c r="Z228" s="936" t="s">
        <v>942</v>
      </c>
      <c r="AA228" s="1090" t="s">
        <v>882</v>
      </c>
      <c r="AB228" s="936" t="s">
        <v>882</v>
      </c>
    </row>
    <row r="229" spans="1:28" ht="25.5" x14ac:dyDescent="0.25">
      <c r="A229" s="913" t="s">
        <v>1268</v>
      </c>
      <c r="B229" s="913" t="s">
        <v>843</v>
      </c>
      <c r="C229" s="915">
        <v>2019</v>
      </c>
      <c r="D229" s="915" t="s">
        <v>824</v>
      </c>
      <c r="E229" s="915" t="s">
        <v>1269</v>
      </c>
      <c r="F229" s="646" t="s">
        <v>1269</v>
      </c>
      <c r="G229" s="1091" t="s">
        <v>1270</v>
      </c>
      <c r="H229" s="918">
        <v>500</v>
      </c>
      <c r="I229" s="925">
        <v>0</v>
      </c>
      <c r="J229" s="925">
        <v>0</v>
      </c>
      <c r="K229" s="932">
        <v>0</v>
      </c>
      <c r="L229" s="921">
        <v>0</v>
      </c>
      <c r="M229" s="911">
        <v>0</v>
      </c>
      <c r="N229" s="1092">
        <v>300</v>
      </c>
      <c r="O229" s="1093">
        <v>0</v>
      </c>
      <c r="P229" s="920">
        <v>300</v>
      </c>
      <c r="Q229" s="1094">
        <f>O229+P229</f>
        <v>300</v>
      </c>
      <c r="R229" s="1095">
        <v>0</v>
      </c>
      <c r="S229" s="923">
        <v>0</v>
      </c>
      <c r="T229" s="1096">
        <v>200</v>
      </c>
      <c r="U229" s="935">
        <v>0</v>
      </c>
      <c r="V229" s="935">
        <v>0</v>
      </c>
      <c r="W229" s="1097">
        <v>0</v>
      </c>
      <c r="X229" s="646" t="s">
        <v>1412</v>
      </c>
      <c r="Y229" s="1100" t="s">
        <v>26</v>
      </c>
      <c r="Z229" s="937" t="s">
        <v>326</v>
      </c>
      <c r="AA229" s="1098" t="s">
        <v>882</v>
      </c>
      <c r="AB229" s="937" t="s">
        <v>882</v>
      </c>
    </row>
    <row r="230" spans="1:28" ht="25.5" x14ac:dyDescent="0.25">
      <c r="A230" s="913" t="s">
        <v>1271</v>
      </c>
      <c r="B230" s="913" t="s">
        <v>843</v>
      </c>
      <c r="C230" s="915">
        <v>2019</v>
      </c>
      <c r="D230" s="915" t="s">
        <v>824</v>
      </c>
      <c r="E230" s="915" t="s">
        <v>1272</v>
      </c>
      <c r="F230" s="915" t="s">
        <v>1272</v>
      </c>
      <c r="G230" s="1099" t="s">
        <v>1273</v>
      </c>
      <c r="H230" s="918">
        <v>650</v>
      </c>
      <c r="I230" s="925">
        <v>0</v>
      </c>
      <c r="J230" s="925">
        <v>0</v>
      </c>
      <c r="K230" s="932">
        <v>0</v>
      </c>
      <c r="L230" s="921">
        <v>0</v>
      </c>
      <c r="M230" s="911">
        <v>0</v>
      </c>
      <c r="N230" s="1092">
        <v>350</v>
      </c>
      <c r="O230" s="1093">
        <v>0</v>
      </c>
      <c r="P230" s="920">
        <v>350</v>
      </c>
      <c r="Q230" s="1094">
        <f t="shared" ref="Q230:Q234" si="13">O230+P230</f>
        <v>350</v>
      </c>
      <c r="R230" s="1095">
        <v>0</v>
      </c>
      <c r="S230" s="923">
        <v>0</v>
      </c>
      <c r="T230" s="1096">
        <v>300</v>
      </c>
      <c r="U230" s="935">
        <v>0</v>
      </c>
      <c r="V230" s="935">
        <v>0</v>
      </c>
      <c r="W230" s="1097">
        <v>0</v>
      </c>
      <c r="X230" s="646" t="s">
        <v>1057</v>
      </c>
      <c r="Y230" s="915" t="s">
        <v>26</v>
      </c>
      <c r="Z230" s="937" t="s">
        <v>326</v>
      </c>
      <c r="AA230" s="1113" t="s">
        <v>882</v>
      </c>
      <c r="AB230" s="1113" t="s">
        <v>882</v>
      </c>
    </row>
    <row r="231" spans="1:28" ht="25.5" x14ac:dyDescent="0.25">
      <c r="A231" s="913" t="s">
        <v>1274</v>
      </c>
      <c r="B231" s="913" t="s">
        <v>843</v>
      </c>
      <c r="C231" s="915">
        <v>2019</v>
      </c>
      <c r="D231" s="1100" t="s">
        <v>824</v>
      </c>
      <c r="E231" s="1100" t="s">
        <v>18</v>
      </c>
      <c r="F231" s="643" t="s">
        <v>1275</v>
      </c>
      <c r="G231" s="1101" t="s">
        <v>1276</v>
      </c>
      <c r="H231" s="1102">
        <v>1918.9469999999999</v>
      </c>
      <c r="I231" s="1103">
        <v>0</v>
      </c>
      <c r="J231" s="1103">
        <v>0</v>
      </c>
      <c r="K231" s="1104">
        <v>0</v>
      </c>
      <c r="L231" s="926">
        <v>0</v>
      </c>
      <c r="M231" s="927">
        <v>0</v>
      </c>
      <c r="N231" s="1105">
        <v>0</v>
      </c>
      <c r="O231" s="1106">
        <v>0</v>
      </c>
      <c r="P231" s="1107">
        <v>0</v>
      </c>
      <c r="Q231" s="1094">
        <f t="shared" si="13"/>
        <v>0</v>
      </c>
      <c r="R231" s="1108">
        <v>0</v>
      </c>
      <c r="S231" s="1109">
        <v>0</v>
      </c>
      <c r="T231" s="1110">
        <v>0</v>
      </c>
      <c r="U231" s="1111">
        <v>1918.9469999999999</v>
      </c>
      <c r="V231" s="1111">
        <v>0</v>
      </c>
      <c r="W231" s="1112">
        <v>0</v>
      </c>
      <c r="X231" s="643" t="s">
        <v>1057</v>
      </c>
      <c r="Y231" s="1100" t="s">
        <v>26</v>
      </c>
      <c r="Z231" s="1113" t="s">
        <v>943</v>
      </c>
      <c r="AA231" s="937" t="s">
        <v>882</v>
      </c>
      <c r="AB231" s="937" t="s">
        <v>882</v>
      </c>
    </row>
    <row r="232" spans="1:28" ht="25.5" x14ac:dyDescent="0.25">
      <c r="A232" s="1114" t="s">
        <v>1277</v>
      </c>
      <c r="B232" s="1114" t="s">
        <v>843</v>
      </c>
      <c r="C232" s="1100">
        <v>2019</v>
      </c>
      <c r="D232" s="1100" t="s">
        <v>824</v>
      </c>
      <c r="E232" s="1100" t="s">
        <v>305</v>
      </c>
      <c r="F232" s="643" t="s">
        <v>305</v>
      </c>
      <c r="G232" s="1101" t="s">
        <v>1278</v>
      </c>
      <c r="H232" s="1102">
        <v>480</v>
      </c>
      <c r="I232" s="1103">
        <v>0</v>
      </c>
      <c r="J232" s="1103">
        <v>0</v>
      </c>
      <c r="K232" s="1104">
        <v>0</v>
      </c>
      <c r="L232" s="926">
        <v>0</v>
      </c>
      <c r="M232" s="927">
        <v>0</v>
      </c>
      <c r="N232" s="1105">
        <v>480</v>
      </c>
      <c r="O232" s="1106">
        <v>0</v>
      </c>
      <c r="P232" s="1107">
        <v>480</v>
      </c>
      <c r="Q232" s="1094">
        <f t="shared" si="13"/>
        <v>480</v>
      </c>
      <c r="R232" s="1108">
        <v>0</v>
      </c>
      <c r="S232" s="1109">
        <v>0</v>
      </c>
      <c r="T232" s="1110">
        <v>0</v>
      </c>
      <c r="U232" s="1111">
        <v>0</v>
      </c>
      <c r="V232" s="1111">
        <v>0</v>
      </c>
      <c r="W232" s="1112">
        <v>0</v>
      </c>
      <c r="X232" s="643" t="s">
        <v>1057</v>
      </c>
      <c r="Y232" s="1100" t="s">
        <v>26</v>
      </c>
      <c r="Z232" s="1113" t="s">
        <v>326</v>
      </c>
      <c r="AA232" s="937" t="s">
        <v>882</v>
      </c>
      <c r="AB232" s="937" t="s">
        <v>882</v>
      </c>
    </row>
    <row r="233" spans="1:28" x14ac:dyDescent="0.25">
      <c r="A233" s="1114" t="s">
        <v>1378</v>
      </c>
      <c r="B233" s="1114" t="s">
        <v>843</v>
      </c>
      <c r="C233" s="1100">
        <v>2019</v>
      </c>
      <c r="D233" s="1100" t="s">
        <v>824</v>
      </c>
      <c r="E233" s="1100" t="s">
        <v>949</v>
      </c>
      <c r="F233" s="643" t="s">
        <v>949</v>
      </c>
      <c r="G233" s="1101" t="s">
        <v>1279</v>
      </c>
      <c r="H233" s="1102">
        <v>300</v>
      </c>
      <c r="I233" s="1103">
        <v>0</v>
      </c>
      <c r="J233" s="1103">
        <v>0</v>
      </c>
      <c r="K233" s="1104">
        <v>0</v>
      </c>
      <c r="L233" s="926">
        <v>0</v>
      </c>
      <c r="M233" s="927">
        <v>0</v>
      </c>
      <c r="N233" s="1105">
        <v>300</v>
      </c>
      <c r="O233" s="1106">
        <v>0</v>
      </c>
      <c r="P233" s="1107">
        <v>300</v>
      </c>
      <c r="Q233" s="1094">
        <f t="shared" si="13"/>
        <v>300</v>
      </c>
      <c r="R233" s="1108">
        <v>0</v>
      </c>
      <c r="S233" s="1109">
        <v>0</v>
      </c>
      <c r="T233" s="1110">
        <v>0</v>
      </c>
      <c r="U233" s="1111">
        <v>0</v>
      </c>
      <c r="V233" s="1111">
        <v>0</v>
      </c>
      <c r="W233" s="1112">
        <v>0</v>
      </c>
      <c r="X233" s="643" t="s">
        <v>1057</v>
      </c>
      <c r="Y233" s="1100" t="s">
        <v>26</v>
      </c>
      <c r="Z233" s="1113" t="s">
        <v>326</v>
      </c>
      <c r="AA233" s="937" t="s">
        <v>882</v>
      </c>
      <c r="AB233" s="937" t="s">
        <v>882</v>
      </c>
    </row>
    <row r="234" spans="1:28" ht="38.25" x14ac:dyDescent="0.25">
      <c r="A234" s="1114" t="s">
        <v>1379</v>
      </c>
      <c r="B234" s="1114" t="s">
        <v>843</v>
      </c>
      <c r="C234" s="1100">
        <v>2019</v>
      </c>
      <c r="D234" s="1100" t="s">
        <v>824</v>
      </c>
      <c r="E234" s="1100" t="s">
        <v>1280</v>
      </c>
      <c r="F234" s="1100" t="s">
        <v>1280</v>
      </c>
      <c r="G234" s="1101" t="s">
        <v>1281</v>
      </c>
      <c r="H234" s="1102">
        <v>3026</v>
      </c>
      <c r="I234" s="1103">
        <v>0</v>
      </c>
      <c r="J234" s="1103">
        <v>0</v>
      </c>
      <c r="K234" s="1104">
        <v>0</v>
      </c>
      <c r="L234" s="926">
        <v>0</v>
      </c>
      <c r="M234" s="927">
        <v>0</v>
      </c>
      <c r="N234" s="1105">
        <v>0</v>
      </c>
      <c r="O234" s="1106">
        <v>0</v>
      </c>
      <c r="P234" s="1107">
        <v>0</v>
      </c>
      <c r="Q234" s="1094">
        <f t="shared" si="13"/>
        <v>0</v>
      </c>
      <c r="R234" s="1108">
        <v>0</v>
      </c>
      <c r="S234" s="1109">
        <v>0</v>
      </c>
      <c r="T234" s="1110">
        <v>0</v>
      </c>
      <c r="U234" s="1111">
        <v>3026</v>
      </c>
      <c r="V234" s="1111">
        <v>0</v>
      </c>
      <c r="W234" s="1112">
        <v>0</v>
      </c>
      <c r="X234" s="643" t="s">
        <v>1057</v>
      </c>
      <c r="Y234" s="1100" t="s">
        <v>26</v>
      </c>
      <c r="Z234" s="1113" t="s">
        <v>943</v>
      </c>
      <c r="AA234" s="937" t="s">
        <v>882</v>
      </c>
      <c r="AB234" s="937" t="s">
        <v>882</v>
      </c>
    </row>
    <row r="235" spans="1:28" ht="25.5" x14ac:dyDescent="0.25">
      <c r="A235" s="1114" t="s">
        <v>1380</v>
      </c>
      <c r="B235" s="1114" t="s">
        <v>843</v>
      </c>
      <c r="C235" s="1100">
        <v>2019</v>
      </c>
      <c r="D235" s="1100" t="s">
        <v>824</v>
      </c>
      <c r="E235" s="1100" t="s">
        <v>305</v>
      </c>
      <c r="F235" s="643" t="s">
        <v>305</v>
      </c>
      <c r="G235" s="1101" t="s">
        <v>1381</v>
      </c>
      <c r="H235" s="1102">
        <v>360</v>
      </c>
      <c r="I235" s="1103">
        <v>0</v>
      </c>
      <c r="J235" s="1103">
        <v>0</v>
      </c>
      <c r="K235" s="1104">
        <v>0</v>
      </c>
      <c r="L235" s="926">
        <v>0</v>
      </c>
      <c r="M235" s="927">
        <v>0</v>
      </c>
      <c r="N235" s="1105">
        <v>0</v>
      </c>
      <c r="O235" s="1106">
        <v>0</v>
      </c>
      <c r="P235" s="1107">
        <v>0</v>
      </c>
      <c r="Q235" s="1639">
        <v>0</v>
      </c>
      <c r="R235" s="1108">
        <v>0</v>
      </c>
      <c r="S235" s="1109">
        <v>0</v>
      </c>
      <c r="T235" s="1110">
        <v>0</v>
      </c>
      <c r="U235" s="1111">
        <v>360</v>
      </c>
      <c r="V235" s="1111">
        <v>0</v>
      </c>
      <c r="W235" s="1112">
        <v>0</v>
      </c>
      <c r="X235" s="643" t="s">
        <v>1057</v>
      </c>
      <c r="Y235" s="1100" t="s">
        <v>26</v>
      </c>
      <c r="Z235" s="1113" t="s">
        <v>911</v>
      </c>
      <c r="AA235" s="1392" t="s">
        <v>882</v>
      </c>
      <c r="AB235" s="1113" t="s">
        <v>882</v>
      </c>
    </row>
    <row r="236" spans="1:28" ht="16.5" customHeight="1" thickBot="1" x14ac:dyDescent="0.3">
      <c r="A236" s="204"/>
      <c r="B236" s="204"/>
      <c r="C236" s="59"/>
      <c r="D236" s="59"/>
      <c r="E236" s="59"/>
      <c r="F236" s="59"/>
      <c r="G236" s="916"/>
      <c r="H236" s="281"/>
      <c r="I236" s="225"/>
      <c r="J236" s="225"/>
      <c r="K236" s="254"/>
      <c r="L236" s="254"/>
      <c r="M236" s="254"/>
      <c r="N236" s="254"/>
      <c r="O236" s="254"/>
      <c r="P236" s="254"/>
      <c r="Q236" s="254"/>
      <c r="R236" s="9"/>
      <c r="S236" s="9"/>
      <c r="T236" s="933"/>
      <c r="U236" s="267"/>
      <c r="V236" s="267"/>
      <c r="W236" s="267"/>
      <c r="X236" s="59"/>
      <c r="Y236" s="59"/>
      <c r="Z236" s="258"/>
      <c r="AA236" s="258"/>
      <c r="AB236" s="258"/>
    </row>
    <row r="237" spans="1:28" ht="27.75" customHeight="1" thickBot="1" x14ac:dyDescent="0.3">
      <c r="A237" s="471" t="s">
        <v>824</v>
      </c>
      <c r="B237" s="852" t="s">
        <v>824</v>
      </c>
      <c r="C237" s="241" t="s">
        <v>824</v>
      </c>
      <c r="D237" s="126" t="s">
        <v>824</v>
      </c>
      <c r="E237" s="171" t="s">
        <v>824</v>
      </c>
      <c r="F237" s="172" t="s">
        <v>824</v>
      </c>
      <c r="G237" s="181" t="s">
        <v>972</v>
      </c>
      <c r="H237" s="106">
        <f t="shared" ref="H237:N237" si="14">SUM(H125:H236)</f>
        <v>934100.76037000003</v>
      </c>
      <c r="I237" s="106">
        <f t="shared" si="14"/>
        <v>38667.253649999999</v>
      </c>
      <c r="J237" s="106">
        <f t="shared" si="14"/>
        <v>31215.552130000004</v>
      </c>
      <c r="K237" s="928">
        <f t="shared" si="14"/>
        <v>12937.754720000001</v>
      </c>
      <c r="L237" s="929">
        <f t="shared" si="14"/>
        <v>18277.797409999999</v>
      </c>
      <c r="M237" s="930">
        <f t="shared" si="14"/>
        <v>67404.75168999999</v>
      </c>
      <c r="N237" s="931">
        <f t="shared" si="14"/>
        <v>62665.004760000003</v>
      </c>
      <c r="O237" s="519">
        <v>136019.97167</v>
      </c>
      <c r="P237" s="106">
        <f t="shared" ref="P237:W237" si="15">SUM(P125:P236)</f>
        <v>25265.336909999998</v>
      </c>
      <c r="Q237" s="106">
        <f t="shared" si="15"/>
        <v>161285.30857999998</v>
      </c>
      <c r="R237" s="555">
        <f t="shared" si="15"/>
        <v>0</v>
      </c>
      <c r="S237" s="519">
        <f t="shared" si="15"/>
        <v>11448</v>
      </c>
      <c r="T237" s="819">
        <f t="shared" si="15"/>
        <v>14151.11</v>
      </c>
      <c r="U237" s="519">
        <f t="shared" si="15"/>
        <v>123701.24814</v>
      </c>
      <c r="V237" s="519">
        <f t="shared" si="15"/>
        <v>279316.03999999998</v>
      </c>
      <c r="W237" s="519">
        <f t="shared" si="15"/>
        <v>305531.8</v>
      </c>
      <c r="X237" s="144" t="s">
        <v>1343</v>
      </c>
      <c r="Y237" s="107" t="s">
        <v>824</v>
      </c>
      <c r="Z237" s="113" t="s">
        <v>824</v>
      </c>
      <c r="AA237" s="511" t="s">
        <v>824</v>
      </c>
      <c r="AB237" s="113" t="s">
        <v>824</v>
      </c>
    </row>
    <row r="238" spans="1:28" ht="30" x14ac:dyDescent="0.25">
      <c r="A238" s="90" t="s">
        <v>308</v>
      </c>
      <c r="B238" s="131" t="s">
        <v>309</v>
      </c>
      <c r="C238" s="4">
        <v>2011</v>
      </c>
      <c r="D238" s="4" t="s">
        <v>1114</v>
      </c>
      <c r="E238" s="68" t="s">
        <v>18</v>
      </c>
      <c r="F238" s="97" t="s">
        <v>310</v>
      </c>
      <c r="G238" s="188" t="s">
        <v>311</v>
      </c>
      <c r="H238" s="1">
        <v>43778.67959</v>
      </c>
      <c r="I238" s="1">
        <v>23086.086420000003</v>
      </c>
      <c r="J238" s="253">
        <v>39.787219999999998</v>
      </c>
      <c r="K238" s="54">
        <v>39.787219999999998</v>
      </c>
      <c r="L238" s="201">
        <v>0</v>
      </c>
      <c r="M238" s="201">
        <v>100</v>
      </c>
      <c r="N238" s="227">
        <v>1400.2127800000001</v>
      </c>
      <c r="O238" s="477">
        <v>1540</v>
      </c>
      <c r="P238" s="302">
        <v>0</v>
      </c>
      <c r="Q238" s="300">
        <f t="shared" ref="Q238:Q284" si="16">O238+P238</f>
        <v>1540</v>
      </c>
      <c r="R238" s="42">
        <v>0</v>
      </c>
      <c r="S238" s="3">
        <v>0</v>
      </c>
      <c r="T238" s="2">
        <v>0</v>
      </c>
      <c r="U238" s="3">
        <f>8850+1460</f>
        <v>10310</v>
      </c>
      <c r="V238" s="46">
        <v>8842.5931700000001</v>
      </c>
      <c r="W238" s="46">
        <v>0</v>
      </c>
      <c r="X238" s="135" t="s">
        <v>824</v>
      </c>
      <c r="Y238" s="4" t="s">
        <v>52</v>
      </c>
      <c r="Z238" s="309" t="s">
        <v>331</v>
      </c>
      <c r="AA238" s="313" t="s">
        <v>883</v>
      </c>
      <c r="AB238" s="119" t="s">
        <v>883</v>
      </c>
    </row>
    <row r="239" spans="1:28" s="1492" customFormat="1" ht="30" x14ac:dyDescent="0.25">
      <c r="A239" s="1472" t="s">
        <v>314</v>
      </c>
      <c r="B239" s="1473" t="s">
        <v>315</v>
      </c>
      <c r="C239" s="1474">
        <v>2016</v>
      </c>
      <c r="D239" s="1474" t="s">
        <v>1113</v>
      </c>
      <c r="E239" s="1475" t="s">
        <v>316</v>
      </c>
      <c r="F239" s="1476" t="s">
        <v>316</v>
      </c>
      <c r="G239" s="1477" t="s">
        <v>317</v>
      </c>
      <c r="H239" s="1478">
        <v>1584</v>
      </c>
      <c r="I239" s="1478">
        <v>1584</v>
      </c>
      <c r="J239" s="1479">
        <v>0</v>
      </c>
      <c r="K239" s="1480">
        <v>0</v>
      </c>
      <c r="L239" s="1481">
        <v>0</v>
      </c>
      <c r="M239" s="1482">
        <v>0</v>
      </c>
      <c r="N239" s="1483">
        <v>0</v>
      </c>
      <c r="O239" s="1484">
        <v>216</v>
      </c>
      <c r="P239" s="1485">
        <v>-216</v>
      </c>
      <c r="Q239" s="1486">
        <f t="shared" si="16"/>
        <v>0</v>
      </c>
      <c r="R239" s="1487">
        <v>0</v>
      </c>
      <c r="S239" s="1488">
        <v>0</v>
      </c>
      <c r="T239" s="1489">
        <v>0</v>
      </c>
      <c r="U239" s="1490">
        <v>0</v>
      </c>
      <c r="V239" s="1491">
        <v>0</v>
      </c>
      <c r="W239" s="1349">
        <v>0</v>
      </c>
      <c r="X239" s="1474" t="s">
        <v>1384</v>
      </c>
      <c r="Y239" s="1474" t="s">
        <v>891</v>
      </c>
      <c r="Z239" s="1637" t="s">
        <v>824</v>
      </c>
      <c r="AA239" s="1637" t="s">
        <v>882</v>
      </c>
      <c r="AB239" s="1638" t="s">
        <v>882</v>
      </c>
    </row>
    <row r="240" spans="1:28" ht="30" x14ac:dyDescent="0.25">
      <c r="A240" s="1327" t="s">
        <v>318</v>
      </c>
      <c r="B240" s="1314" t="s">
        <v>319</v>
      </c>
      <c r="C240" s="1063">
        <v>2017</v>
      </c>
      <c r="D240" s="1063" t="s">
        <v>189</v>
      </c>
      <c r="E240" s="1328" t="s">
        <v>320</v>
      </c>
      <c r="F240" s="1329" t="s">
        <v>320</v>
      </c>
      <c r="G240" s="1318" t="s">
        <v>321</v>
      </c>
      <c r="H240" s="1330">
        <v>16987.48</v>
      </c>
      <c r="I240" s="1330">
        <v>750.52</v>
      </c>
      <c r="J240" s="1331">
        <v>0</v>
      </c>
      <c r="K240" s="1068">
        <v>0</v>
      </c>
      <c r="L240" s="1069">
        <v>0</v>
      </c>
      <c r="M240" s="1069">
        <v>750.52</v>
      </c>
      <c r="N240" s="1071">
        <v>8874.4228000000003</v>
      </c>
      <c r="O240" s="1072">
        <v>11236.96</v>
      </c>
      <c r="P240" s="1066">
        <v>-1612.0172</v>
      </c>
      <c r="Q240" s="1073">
        <v>9624.9428000000007</v>
      </c>
      <c r="R240" s="1343">
        <v>0</v>
      </c>
      <c r="S240" s="1332">
        <v>0</v>
      </c>
      <c r="T240" s="1322">
        <v>0</v>
      </c>
      <c r="U240" s="1333">
        <f>7362.0172-750</f>
        <v>6612.0172000000002</v>
      </c>
      <c r="V240" s="1334">
        <v>0</v>
      </c>
      <c r="W240" s="1335">
        <v>0</v>
      </c>
      <c r="X240" s="1345" t="s">
        <v>1321</v>
      </c>
      <c r="Y240" s="1063" t="s">
        <v>20</v>
      </c>
      <c r="Z240" s="1079" t="s">
        <v>604</v>
      </c>
      <c r="AA240" s="1079" t="s">
        <v>882</v>
      </c>
      <c r="AB240" s="1079" t="s">
        <v>882</v>
      </c>
    </row>
    <row r="241" spans="1:28" ht="45" x14ac:dyDescent="0.25">
      <c r="A241" s="80" t="s">
        <v>322</v>
      </c>
      <c r="B241" s="94" t="s">
        <v>323</v>
      </c>
      <c r="C241" s="5">
        <v>2017</v>
      </c>
      <c r="D241" s="4" t="s">
        <v>189</v>
      </c>
      <c r="E241" s="72" t="s">
        <v>324</v>
      </c>
      <c r="F241" s="73" t="s">
        <v>324</v>
      </c>
      <c r="G241" s="184" t="s">
        <v>325</v>
      </c>
      <c r="H241" s="25">
        <v>2359.5</v>
      </c>
      <c r="I241" s="25">
        <v>1843.8889999999999</v>
      </c>
      <c r="J241" s="785">
        <v>0</v>
      </c>
      <c r="K241" s="551">
        <v>0</v>
      </c>
      <c r="L241" s="203">
        <v>0</v>
      </c>
      <c r="M241" s="364">
        <v>0</v>
      </c>
      <c r="N241" s="554">
        <v>515.61099999999999</v>
      </c>
      <c r="O241" s="60">
        <v>515.6110000000001</v>
      </c>
      <c r="P241" s="291">
        <v>0</v>
      </c>
      <c r="Q241" s="292">
        <f t="shared" si="16"/>
        <v>515.6110000000001</v>
      </c>
      <c r="R241" s="806">
        <v>0</v>
      </c>
      <c r="S241" s="217">
        <v>0</v>
      </c>
      <c r="T241" s="26">
        <v>0</v>
      </c>
      <c r="U241" s="27">
        <v>0</v>
      </c>
      <c r="V241" s="168">
        <v>0</v>
      </c>
      <c r="W241" s="44">
        <v>0</v>
      </c>
      <c r="X241" s="133" t="s">
        <v>824</v>
      </c>
      <c r="Y241" s="5" t="s">
        <v>52</v>
      </c>
      <c r="Z241" s="310" t="s">
        <v>326</v>
      </c>
      <c r="AA241" s="310" t="s">
        <v>883</v>
      </c>
      <c r="AB241" s="116" t="s">
        <v>883</v>
      </c>
    </row>
    <row r="242" spans="1:28" ht="30" x14ac:dyDescent="0.25">
      <c r="A242" s="80" t="s">
        <v>327</v>
      </c>
      <c r="B242" s="94" t="s">
        <v>328</v>
      </c>
      <c r="C242" s="5">
        <v>2017</v>
      </c>
      <c r="D242" s="5" t="s">
        <v>189</v>
      </c>
      <c r="E242" s="72" t="s">
        <v>329</v>
      </c>
      <c r="F242" s="73" t="s">
        <v>329</v>
      </c>
      <c r="G242" s="184" t="s">
        <v>330</v>
      </c>
      <c r="H242" s="25">
        <v>1452</v>
      </c>
      <c r="I242" s="25">
        <v>1064.8</v>
      </c>
      <c r="J242" s="785">
        <v>0</v>
      </c>
      <c r="K242" s="551">
        <v>0</v>
      </c>
      <c r="L242" s="203">
        <v>0</v>
      </c>
      <c r="M242" s="364">
        <v>125</v>
      </c>
      <c r="N242" s="554">
        <v>125</v>
      </c>
      <c r="O242" s="60">
        <v>250</v>
      </c>
      <c r="P242" s="291">
        <v>0</v>
      </c>
      <c r="Q242" s="292">
        <f t="shared" si="16"/>
        <v>250</v>
      </c>
      <c r="R242" s="806">
        <v>0</v>
      </c>
      <c r="S242" s="217">
        <v>0</v>
      </c>
      <c r="T242" s="26">
        <v>0</v>
      </c>
      <c r="U242" s="27">
        <v>137.19999999999999</v>
      </c>
      <c r="V242" s="168">
        <v>0</v>
      </c>
      <c r="W242" s="44">
        <v>0</v>
      </c>
      <c r="X242" s="56" t="s">
        <v>824</v>
      </c>
      <c r="Y242" s="5" t="s">
        <v>52</v>
      </c>
      <c r="Z242" s="310" t="s">
        <v>331</v>
      </c>
      <c r="AA242" s="310" t="s">
        <v>883</v>
      </c>
      <c r="AB242" s="116" t="s">
        <v>883</v>
      </c>
    </row>
    <row r="243" spans="1:28" ht="38.25" x14ac:dyDescent="0.25">
      <c r="A243" s="80" t="s">
        <v>332</v>
      </c>
      <c r="B243" s="94" t="s">
        <v>333</v>
      </c>
      <c r="C243" s="4">
        <v>2017</v>
      </c>
      <c r="D243" s="5" t="s">
        <v>1112</v>
      </c>
      <c r="E243" s="72" t="s">
        <v>334</v>
      </c>
      <c r="F243" s="73" t="s">
        <v>897</v>
      </c>
      <c r="G243" s="184" t="s">
        <v>335</v>
      </c>
      <c r="H243" s="17">
        <v>24317.06</v>
      </c>
      <c r="I243" s="17">
        <v>2110.4</v>
      </c>
      <c r="J243" s="13">
        <v>42.35</v>
      </c>
      <c r="K243" s="551">
        <v>0</v>
      </c>
      <c r="L243" s="203">
        <v>42.35</v>
      </c>
      <c r="M243" s="364">
        <v>0</v>
      </c>
      <c r="N243" s="554">
        <f>5000-42.35</f>
        <v>4957.6499999999996</v>
      </c>
      <c r="O243" s="60">
        <v>5000</v>
      </c>
      <c r="P243" s="291">
        <v>0</v>
      </c>
      <c r="Q243" s="292">
        <f t="shared" si="16"/>
        <v>5000</v>
      </c>
      <c r="R243" s="806">
        <v>0</v>
      </c>
      <c r="S243" s="217">
        <v>0</v>
      </c>
      <c r="T243" s="18">
        <v>0</v>
      </c>
      <c r="U243" s="19">
        <v>17206.66</v>
      </c>
      <c r="V243" s="44">
        <v>0</v>
      </c>
      <c r="W243" s="44">
        <v>0</v>
      </c>
      <c r="X243" s="56" t="s">
        <v>896</v>
      </c>
      <c r="Y243" s="5" t="s">
        <v>20</v>
      </c>
      <c r="Z243" s="310" t="s">
        <v>604</v>
      </c>
      <c r="AA243" s="310" t="s">
        <v>882</v>
      </c>
      <c r="AB243" s="116" t="s">
        <v>882</v>
      </c>
    </row>
    <row r="244" spans="1:28" ht="38.25" x14ac:dyDescent="0.25">
      <c r="A244" s="80" t="s">
        <v>336</v>
      </c>
      <c r="B244" s="131" t="s">
        <v>337</v>
      </c>
      <c r="C244" s="4">
        <v>2017</v>
      </c>
      <c r="D244" s="5" t="s">
        <v>1111</v>
      </c>
      <c r="E244" s="72" t="s">
        <v>338</v>
      </c>
      <c r="F244" s="73" t="s">
        <v>338</v>
      </c>
      <c r="G244" s="184" t="s">
        <v>339</v>
      </c>
      <c r="H244" s="17">
        <v>1560.66</v>
      </c>
      <c r="I244" s="17">
        <v>91.5</v>
      </c>
      <c r="J244" s="13">
        <v>0</v>
      </c>
      <c r="K244" s="551">
        <v>0</v>
      </c>
      <c r="L244" s="203">
        <v>0</v>
      </c>
      <c r="M244" s="364">
        <v>0</v>
      </c>
      <c r="N244" s="554">
        <v>469.16</v>
      </c>
      <c r="O244" s="60">
        <v>469.16000000000008</v>
      </c>
      <c r="P244" s="291">
        <v>0</v>
      </c>
      <c r="Q244" s="292">
        <f t="shared" si="16"/>
        <v>469.16000000000008</v>
      </c>
      <c r="R244" s="36">
        <v>0</v>
      </c>
      <c r="S244" s="217">
        <v>0</v>
      </c>
      <c r="T244" s="18">
        <v>0</v>
      </c>
      <c r="U244" s="19">
        <v>1000</v>
      </c>
      <c r="V244" s="44">
        <v>0</v>
      </c>
      <c r="W244" s="44">
        <v>0</v>
      </c>
      <c r="X244" s="5" t="s">
        <v>896</v>
      </c>
      <c r="Y244" s="5" t="s">
        <v>20</v>
      </c>
      <c r="Z244" s="310" t="s">
        <v>604</v>
      </c>
      <c r="AA244" s="310" t="s">
        <v>882</v>
      </c>
      <c r="AB244" s="116" t="s">
        <v>882</v>
      </c>
    </row>
    <row r="245" spans="1:28" ht="38.25" x14ac:dyDescent="0.25">
      <c r="A245" s="80" t="s">
        <v>340</v>
      </c>
      <c r="B245" s="131" t="s">
        <v>341</v>
      </c>
      <c r="C245" s="4">
        <v>2017</v>
      </c>
      <c r="D245" s="5" t="s">
        <v>1111</v>
      </c>
      <c r="E245" s="72" t="s">
        <v>338</v>
      </c>
      <c r="F245" s="73" t="s">
        <v>338</v>
      </c>
      <c r="G245" s="184" t="s">
        <v>342</v>
      </c>
      <c r="H245" s="17">
        <v>200</v>
      </c>
      <c r="I245" s="17">
        <v>0</v>
      </c>
      <c r="J245" s="13">
        <v>0</v>
      </c>
      <c r="K245" s="551">
        <v>0</v>
      </c>
      <c r="L245" s="203">
        <v>0</v>
      </c>
      <c r="M245" s="364">
        <v>200</v>
      </c>
      <c r="N245" s="554">
        <v>0</v>
      </c>
      <c r="O245" s="60">
        <v>200</v>
      </c>
      <c r="P245" s="291">
        <v>0</v>
      </c>
      <c r="Q245" s="292">
        <f t="shared" si="16"/>
        <v>200</v>
      </c>
      <c r="R245" s="807">
        <v>0</v>
      </c>
      <c r="S245" s="217">
        <v>0</v>
      </c>
      <c r="T245" s="18">
        <v>0</v>
      </c>
      <c r="U245" s="19">
        <v>0</v>
      </c>
      <c r="V245" s="18">
        <v>0</v>
      </c>
      <c r="W245" s="44">
        <v>0</v>
      </c>
      <c r="X245" s="56" t="s">
        <v>824</v>
      </c>
      <c r="Y245" s="5" t="s">
        <v>26</v>
      </c>
      <c r="Z245" s="310" t="s">
        <v>604</v>
      </c>
      <c r="AA245" s="310" t="s">
        <v>882</v>
      </c>
      <c r="AB245" s="116" t="s">
        <v>882</v>
      </c>
    </row>
    <row r="246" spans="1:28" ht="30" x14ac:dyDescent="0.25">
      <c r="A246" s="80" t="s">
        <v>344</v>
      </c>
      <c r="B246" s="131" t="s">
        <v>345</v>
      </c>
      <c r="C246" s="4">
        <v>2017</v>
      </c>
      <c r="D246" s="5" t="s">
        <v>1103</v>
      </c>
      <c r="E246" s="72" t="s">
        <v>18</v>
      </c>
      <c r="F246" s="73" t="s">
        <v>324</v>
      </c>
      <c r="G246" s="184" t="s">
        <v>346</v>
      </c>
      <c r="H246" s="17">
        <v>22</v>
      </c>
      <c r="I246" s="17">
        <v>0</v>
      </c>
      <c r="J246" s="13">
        <v>0</v>
      </c>
      <c r="K246" s="551">
        <v>0</v>
      </c>
      <c r="L246" s="203">
        <v>0</v>
      </c>
      <c r="M246" s="203">
        <v>0</v>
      </c>
      <c r="N246" s="18">
        <v>22</v>
      </c>
      <c r="O246" s="60">
        <v>22</v>
      </c>
      <c r="P246" s="291">
        <v>0</v>
      </c>
      <c r="Q246" s="292">
        <f t="shared" si="16"/>
        <v>22</v>
      </c>
      <c r="R246" s="807">
        <v>0</v>
      </c>
      <c r="S246" s="217">
        <v>0</v>
      </c>
      <c r="T246" s="18">
        <v>0</v>
      </c>
      <c r="U246" s="19">
        <v>0</v>
      </c>
      <c r="V246" s="18">
        <v>0</v>
      </c>
      <c r="W246" s="44">
        <v>0</v>
      </c>
      <c r="X246" s="56" t="s">
        <v>824</v>
      </c>
      <c r="Y246" s="5" t="s">
        <v>52</v>
      </c>
      <c r="Z246" s="310" t="s">
        <v>691</v>
      </c>
      <c r="AA246" s="310" t="s">
        <v>883</v>
      </c>
      <c r="AB246" s="116" t="s">
        <v>883</v>
      </c>
    </row>
    <row r="247" spans="1:28" ht="25.5" x14ac:dyDescent="0.25">
      <c r="A247" s="80" t="s">
        <v>347</v>
      </c>
      <c r="B247" s="131" t="s">
        <v>348</v>
      </c>
      <c r="C247" s="4">
        <v>2017</v>
      </c>
      <c r="D247" s="5" t="s">
        <v>1103</v>
      </c>
      <c r="E247" s="72" t="s">
        <v>349</v>
      </c>
      <c r="F247" s="73" t="s">
        <v>349</v>
      </c>
      <c r="G247" s="184" t="s">
        <v>350</v>
      </c>
      <c r="H247" s="17">
        <v>200</v>
      </c>
      <c r="I247" s="17">
        <v>20.57</v>
      </c>
      <c r="J247" s="13">
        <v>0</v>
      </c>
      <c r="K247" s="551">
        <v>0</v>
      </c>
      <c r="L247" s="203">
        <v>0</v>
      </c>
      <c r="M247" s="364">
        <v>0</v>
      </c>
      <c r="N247" s="554">
        <v>179.43</v>
      </c>
      <c r="O247" s="60">
        <v>179.43</v>
      </c>
      <c r="P247" s="291">
        <v>0</v>
      </c>
      <c r="Q247" s="292">
        <f t="shared" si="16"/>
        <v>179.43</v>
      </c>
      <c r="R247" s="807">
        <v>0</v>
      </c>
      <c r="S247" s="217">
        <v>0</v>
      </c>
      <c r="T247" s="18">
        <v>0</v>
      </c>
      <c r="U247" s="19">
        <v>0</v>
      </c>
      <c r="V247" s="18">
        <v>0</v>
      </c>
      <c r="W247" s="44">
        <v>0</v>
      </c>
      <c r="X247" s="56" t="s">
        <v>896</v>
      </c>
      <c r="Y247" s="5" t="s">
        <v>26</v>
      </c>
      <c r="Z247" s="310" t="s">
        <v>31</v>
      </c>
      <c r="AA247" s="310" t="s">
        <v>882</v>
      </c>
      <c r="AB247" s="116" t="s">
        <v>882</v>
      </c>
    </row>
    <row r="248" spans="1:28" ht="25.5" x14ac:dyDescent="0.25">
      <c r="A248" s="80" t="s">
        <v>351</v>
      </c>
      <c r="B248" s="94" t="s">
        <v>352</v>
      </c>
      <c r="C248" s="5">
        <v>2017</v>
      </c>
      <c r="D248" s="5" t="s">
        <v>1103</v>
      </c>
      <c r="E248" s="87" t="s">
        <v>353</v>
      </c>
      <c r="F248" s="88" t="s">
        <v>898</v>
      </c>
      <c r="G248" s="183" t="s">
        <v>354</v>
      </c>
      <c r="H248" s="25">
        <v>250</v>
      </c>
      <c r="I248" s="25">
        <v>187</v>
      </c>
      <c r="J248" s="785">
        <v>0</v>
      </c>
      <c r="K248" s="551">
        <v>0</v>
      </c>
      <c r="L248" s="203">
        <v>0</v>
      </c>
      <c r="M248" s="203">
        <v>63</v>
      </c>
      <c r="N248" s="554">
        <v>0</v>
      </c>
      <c r="O248" s="60">
        <v>63</v>
      </c>
      <c r="P248" s="291">
        <v>0</v>
      </c>
      <c r="Q248" s="292">
        <f t="shared" si="16"/>
        <v>63</v>
      </c>
      <c r="R248" s="806">
        <v>0</v>
      </c>
      <c r="S248" s="217">
        <v>0</v>
      </c>
      <c r="T248" s="26">
        <v>0</v>
      </c>
      <c r="U248" s="27">
        <v>0</v>
      </c>
      <c r="V248" s="26">
        <v>0</v>
      </c>
      <c r="W248" s="44">
        <v>0</v>
      </c>
      <c r="X248" s="133" t="s">
        <v>824</v>
      </c>
      <c r="Y248" s="5" t="s">
        <v>52</v>
      </c>
      <c r="Z248" s="310" t="s">
        <v>691</v>
      </c>
      <c r="AA248" s="310" t="s">
        <v>883</v>
      </c>
      <c r="AB248" s="116" t="s">
        <v>883</v>
      </c>
    </row>
    <row r="249" spans="1:28" ht="38.25" x14ac:dyDescent="0.25">
      <c r="A249" s="1336" t="s">
        <v>358</v>
      </c>
      <c r="B249" s="1337" t="s">
        <v>359</v>
      </c>
      <c r="C249" s="1315">
        <v>2018</v>
      </c>
      <c r="D249" s="1315" t="s">
        <v>899</v>
      </c>
      <c r="E249" s="1338" t="s">
        <v>18</v>
      </c>
      <c r="F249" s="1339" t="s">
        <v>18</v>
      </c>
      <c r="G249" s="1340" t="s">
        <v>360</v>
      </c>
      <c r="H249" s="1341">
        <v>5000</v>
      </c>
      <c r="I249" s="1341">
        <v>1382.066</v>
      </c>
      <c r="J249" s="1342">
        <v>0</v>
      </c>
      <c r="K249" s="1068">
        <v>0</v>
      </c>
      <c r="L249" s="1069">
        <v>0</v>
      </c>
      <c r="M249" s="1070">
        <v>1000</v>
      </c>
      <c r="N249" s="1071">
        <v>1617.934</v>
      </c>
      <c r="O249" s="1072">
        <v>1617.934</v>
      </c>
      <c r="P249" s="1075">
        <v>1000</v>
      </c>
      <c r="Q249" s="1322">
        <f t="shared" si="16"/>
        <v>2617.9340000000002</v>
      </c>
      <c r="R249" s="1343">
        <v>0</v>
      </c>
      <c r="S249" s="1333">
        <v>0</v>
      </c>
      <c r="T249" s="1344">
        <v>0</v>
      </c>
      <c r="U249" s="1333">
        <v>1000</v>
      </c>
      <c r="V249" s="1322">
        <v>0</v>
      </c>
      <c r="W249" s="1335">
        <v>0</v>
      </c>
      <c r="X249" s="1345" t="s">
        <v>1321</v>
      </c>
      <c r="Y249" s="1345" t="s">
        <v>52</v>
      </c>
      <c r="Z249" s="1345" t="s">
        <v>326</v>
      </c>
      <c r="AA249" s="1345" t="s">
        <v>882</v>
      </c>
      <c r="AB249" s="1345" t="s">
        <v>882</v>
      </c>
    </row>
    <row r="250" spans="1:28" ht="30" x14ac:dyDescent="0.25">
      <c r="A250" s="80" t="s">
        <v>361</v>
      </c>
      <c r="B250" s="103" t="s">
        <v>362</v>
      </c>
      <c r="C250" s="5">
        <v>2018</v>
      </c>
      <c r="D250" s="5" t="s">
        <v>859</v>
      </c>
      <c r="E250" s="72" t="s">
        <v>18</v>
      </c>
      <c r="F250" s="73" t="s">
        <v>18</v>
      </c>
      <c r="G250" s="184" t="s">
        <v>900</v>
      </c>
      <c r="H250" s="17">
        <v>17500</v>
      </c>
      <c r="I250" s="17">
        <v>0</v>
      </c>
      <c r="J250" s="13">
        <v>0</v>
      </c>
      <c r="K250" s="551">
        <v>0</v>
      </c>
      <c r="L250" s="203">
        <v>0</v>
      </c>
      <c r="M250" s="364">
        <v>0</v>
      </c>
      <c r="N250" s="554">
        <v>0</v>
      </c>
      <c r="O250" s="60">
        <v>0</v>
      </c>
      <c r="P250" s="291">
        <v>0</v>
      </c>
      <c r="Q250" s="295">
        <f t="shared" si="16"/>
        <v>0</v>
      </c>
      <c r="R250" s="36">
        <v>0</v>
      </c>
      <c r="S250" s="217">
        <v>0</v>
      </c>
      <c r="T250" s="30">
        <v>0</v>
      </c>
      <c r="U250" s="19">
        <v>5000</v>
      </c>
      <c r="V250" s="44">
        <v>12500</v>
      </c>
      <c r="W250" s="44">
        <v>0</v>
      </c>
      <c r="X250" s="56" t="s">
        <v>824</v>
      </c>
      <c r="Y250" s="5" t="s">
        <v>282</v>
      </c>
      <c r="Z250" s="310" t="s">
        <v>901</v>
      </c>
      <c r="AA250" s="310" t="s">
        <v>882</v>
      </c>
      <c r="AB250" s="116" t="s">
        <v>882</v>
      </c>
    </row>
    <row r="251" spans="1:28" s="1492" customFormat="1" ht="30" x14ac:dyDescent="0.25">
      <c r="A251" s="82" t="s">
        <v>364</v>
      </c>
      <c r="B251" s="130" t="s">
        <v>365</v>
      </c>
      <c r="C251" s="75">
        <v>2018</v>
      </c>
      <c r="D251" s="75" t="s">
        <v>274</v>
      </c>
      <c r="E251" s="76" t="s">
        <v>18</v>
      </c>
      <c r="F251" s="76" t="s">
        <v>366</v>
      </c>
      <c r="G251" s="187" t="s">
        <v>367</v>
      </c>
      <c r="H251" s="22">
        <v>150</v>
      </c>
      <c r="I251" s="22">
        <v>0</v>
      </c>
      <c r="J251" s="680">
        <v>150</v>
      </c>
      <c r="K251" s="583">
        <v>0</v>
      </c>
      <c r="L251" s="387">
        <v>150</v>
      </c>
      <c r="M251" s="388">
        <v>0</v>
      </c>
      <c r="N251" s="582">
        <v>0</v>
      </c>
      <c r="O251" s="587">
        <v>150</v>
      </c>
      <c r="P251" s="710">
        <v>0</v>
      </c>
      <c r="Q251" s="678">
        <f t="shared" si="16"/>
        <v>150</v>
      </c>
      <c r="R251" s="37">
        <v>0</v>
      </c>
      <c r="S251" s="1692">
        <v>0</v>
      </c>
      <c r="T251" s="650">
        <v>0</v>
      </c>
      <c r="U251" s="24">
        <v>0</v>
      </c>
      <c r="V251" s="23">
        <v>0</v>
      </c>
      <c r="W251" s="23">
        <v>0</v>
      </c>
      <c r="X251" s="129" t="s">
        <v>824</v>
      </c>
      <c r="Y251" s="75" t="s">
        <v>924</v>
      </c>
      <c r="Z251" s="392" t="s">
        <v>605</v>
      </c>
      <c r="AA251" s="392" t="s">
        <v>883</v>
      </c>
      <c r="AB251" s="74" t="s">
        <v>883</v>
      </c>
    </row>
    <row r="252" spans="1:28" ht="30" x14ac:dyDescent="0.25">
      <c r="A252" s="80" t="s">
        <v>368</v>
      </c>
      <c r="B252" s="103" t="s">
        <v>369</v>
      </c>
      <c r="C252" s="4">
        <v>2018</v>
      </c>
      <c r="D252" s="89" t="s">
        <v>111</v>
      </c>
      <c r="E252" s="68" t="s">
        <v>363</v>
      </c>
      <c r="F252" s="97" t="s">
        <v>1250</v>
      </c>
      <c r="G252" s="188" t="s">
        <v>370</v>
      </c>
      <c r="H252" s="1">
        <v>1632.22344</v>
      </c>
      <c r="I252" s="1">
        <v>0</v>
      </c>
      <c r="J252" s="253">
        <v>0</v>
      </c>
      <c r="K252" s="551">
        <v>0</v>
      </c>
      <c r="L252" s="203">
        <v>0</v>
      </c>
      <c r="M252" s="364">
        <v>0</v>
      </c>
      <c r="N252" s="554">
        <v>1632.22344</v>
      </c>
      <c r="O252" s="60">
        <v>1632.22344</v>
      </c>
      <c r="P252" s="291">
        <v>0</v>
      </c>
      <c r="Q252" s="295">
        <f t="shared" si="16"/>
        <v>1632.22344</v>
      </c>
      <c r="R252" s="42">
        <v>0</v>
      </c>
      <c r="S252" s="217">
        <v>0</v>
      </c>
      <c r="T252" s="30">
        <v>0</v>
      </c>
      <c r="U252" s="19">
        <v>0</v>
      </c>
      <c r="V252" s="18">
        <v>0</v>
      </c>
      <c r="W252" s="18">
        <v>0</v>
      </c>
      <c r="X252" s="56" t="s">
        <v>824</v>
      </c>
      <c r="Y252" s="5" t="s">
        <v>52</v>
      </c>
      <c r="Z252" s="310" t="s">
        <v>31</v>
      </c>
      <c r="AA252" s="310" t="s">
        <v>883</v>
      </c>
      <c r="AB252" s="116" t="s">
        <v>883</v>
      </c>
    </row>
    <row r="253" spans="1:28" ht="30" x14ac:dyDescent="0.25">
      <c r="A253" s="1327" t="s">
        <v>371</v>
      </c>
      <c r="B253" s="1346" t="s">
        <v>372</v>
      </c>
      <c r="C253" s="1063">
        <v>2018</v>
      </c>
      <c r="D253" s="1315" t="s">
        <v>111</v>
      </c>
      <c r="E253" s="1338" t="s">
        <v>373</v>
      </c>
      <c r="F253" s="1339" t="s">
        <v>373</v>
      </c>
      <c r="G253" s="1340" t="s">
        <v>374</v>
      </c>
      <c r="H253" s="1330">
        <v>19061.2</v>
      </c>
      <c r="I253" s="1330">
        <v>0</v>
      </c>
      <c r="J253" s="1331">
        <v>1087.79</v>
      </c>
      <c r="K253" s="1068">
        <v>528.77</v>
      </c>
      <c r="L253" s="1070">
        <v>559.02</v>
      </c>
      <c r="M253" s="1070">
        <v>0</v>
      </c>
      <c r="N253" s="1071">
        <v>2800</v>
      </c>
      <c r="O253" s="1072">
        <v>10457</v>
      </c>
      <c r="P253" s="1066">
        <v>-6569.21</v>
      </c>
      <c r="Q253" s="1347">
        <f t="shared" si="16"/>
        <v>3887.79</v>
      </c>
      <c r="R253" s="1343">
        <v>0</v>
      </c>
      <c r="S253" s="1332">
        <v>0</v>
      </c>
      <c r="T253" s="1322">
        <v>0</v>
      </c>
      <c r="U253" s="1348">
        <v>12173.41</v>
      </c>
      <c r="V253" s="1335">
        <v>3000</v>
      </c>
      <c r="W253" s="1349">
        <v>0</v>
      </c>
      <c r="X253" s="1345" t="s">
        <v>1321</v>
      </c>
      <c r="Y253" s="1345" t="s">
        <v>20</v>
      </c>
      <c r="Z253" s="1345" t="s">
        <v>691</v>
      </c>
      <c r="AA253" s="1345" t="s">
        <v>882</v>
      </c>
      <c r="AB253" s="1345" t="s">
        <v>882</v>
      </c>
    </row>
    <row r="254" spans="1:28" ht="30" x14ac:dyDescent="0.25">
      <c r="A254" s="80" t="s">
        <v>375</v>
      </c>
      <c r="B254" s="94" t="s">
        <v>376</v>
      </c>
      <c r="C254" s="5">
        <v>2018</v>
      </c>
      <c r="D254" s="5" t="s">
        <v>859</v>
      </c>
      <c r="E254" s="72" t="s">
        <v>377</v>
      </c>
      <c r="F254" s="73" t="s">
        <v>377</v>
      </c>
      <c r="G254" s="184" t="s">
        <v>378</v>
      </c>
      <c r="H254" s="17">
        <v>44571.911999999997</v>
      </c>
      <c r="I254" s="17">
        <v>0</v>
      </c>
      <c r="J254" s="13">
        <v>0</v>
      </c>
      <c r="K254" s="551">
        <v>0</v>
      </c>
      <c r="L254" s="203">
        <v>0</v>
      </c>
      <c r="M254" s="364">
        <v>2633.703</v>
      </c>
      <c r="N254" s="554">
        <v>0</v>
      </c>
      <c r="O254" s="60">
        <v>2633.703</v>
      </c>
      <c r="P254" s="291">
        <v>0</v>
      </c>
      <c r="Q254" s="292">
        <f t="shared" si="16"/>
        <v>2633.703</v>
      </c>
      <c r="R254" s="32">
        <v>0</v>
      </c>
      <c r="S254" s="217">
        <v>0</v>
      </c>
      <c r="T254" s="30">
        <v>0</v>
      </c>
      <c r="U254" s="45">
        <v>41938.209000000003</v>
      </c>
      <c r="V254" s="46">
        <v>0</v>
      </c>
      <c r="W254" s="46">
        <v>0</v>
      </c>
      <c r="X254" s="56" t="s">
        <v>824</v>
      </c>
      <c r="Y254" s="5" t="s">
        <v>26</v>
      </c>
      <c r="Z254" s="310" t="s">
        <v>604</v>
      </c>
      <c r="AA254" s="310" t="s">
        <v>882</v>
      </c>
      <c r="AB254" s="116" t="s">
        <v>882</v>
      </c>
    </row>
    <row r="255" spans="1:28" ht="25.5" x14ac:dyDescent="0.25">
      <c r="A255" s="80" t="s">
        <v>379</v>
      </c>
      <c r="B255" s="94" t="s">
        <v>380</v>
      </c>
      <c r="C255" s="5">
        <v>2018</v>
      </c>
      <c r="D255" s="5" t="s">
        <v>859</v>
      </c>
      <c r="E255" s="72" t="s">
        <v>313</v>
      </c>
      <c r="F255" s="73" t="s">
        <v>897</v>
      </c>
      <c r="G255" s="184" t="s">
        <v>381</v>
      </c>
      <c r="H255" s="17">
        <v>200</v>
      </c>
      <c r="I255" s="17">
        <v>0</v>
      </c>
      <c r="J255" s="13">
        <v>0</v>
      </c>
      <c r="K255" s="551">
        <v>0</v>
      </c>
      <c r="L255" s="203">
        <v>0</v>
      </c>
      <c r="M255" s="364">
        <v>200</v>
      </c>
      <c r="N255" s="554">
        <v>0</v>
      </c>
      <c r="O255" s="60">
        <v>200</v>
      </c>
      <c r="P255" s="291">
        <v>0</v>
      </c>
      <c r="Q255" s="292">
        <f t="shared" si="16"/>
        <v>200</v>
      </c>
      <c r="R255" s="36">
        <v>0</v>
      </c>
      <c r="S255" s="217">
        <v>0</v>
      </c>
      <c r="T255" s="30">
        <v>0</v>
      </c>
      <c r="U255" s="43">
        <v>0</v>
      </c>
      <c r="V255" s="44">
        <v>0</v>
      </c>
      <c r="W255" s="44">
        <v>0</v>
      </c>
      <c r="X255" s="56" t="s">
        <v>824</v>
      </c>
      <c r="Y255" s="5" t="s">
        <v>52</v>
      </c>
      <c r="Z255" s="310" t="s">
        <v>326</v>
      </c>
      <c r="AA255" s="310" t="s">
        <v>883</v>
      </c>
      <c r="AB255" s="116" t="s">
        <v>883</v>
      </c>
    </row>
    <row r="256" spans="1:28" ht="25.5" x14ac:dyDescent="0.25">
      <c r="A256" s="1350" t="s">
        <v>382</v>
      </c>
      <c r="B256" s="1351" t="s">
        <v>383</v>
      </c>
      <c r="C256" s="676">
        <v>2018</v>
      </c>
      <c r="D256" s="676" t="s">
        <v>859</v>
      </c>
      <c r="E256" s="1352" t="s">
        <v>384</v>
      </c>
      <c r="F256" s="647" t="s">
        <v>902</v>
      </c>
      <c r="G256" s="1353" t="s">
        <v>385</v>
      </c>
      <c r="H256" s="679">
        <v>6316.7610000000004</v>
      </c>
      <c r="I256" s="679">
        <v>0</v>
      </c>
      <c r="J256" s="1354">
        <v>0</v>
      </c>
      <c r="K256" s="1355">
        <v>0</v>
      </c>
      <c r="L256" s="1356">
        <v>0</v>
      </c>
      <c r="M256" s="1357">
        <v>0</v>
      </c>
      <c r="N256" s="1358">
        <v>826</v>
      </c>
      <c r="O256" s="1359">
        <v>826</v>
      </c>
      <c r="P256" s="990">
        <v>0</v>
      </c>
      <c r="Q256" s="1360">
        <f t="shared" si="16"/>
        <v>826</v>
      </c>
      <c r="R256" s="1361">
        <v>0</v>
      </c>
      <c r="S256" s="1362">
        <v>0</v>
      </c>
      <c r="T256" s="1363">
        <v>0</v>
      </c>
      <c r="U256" s="1364">
        <v>5490.7610000000004</v>
      </c>
      <c r="V256" s="1365">
        <v>0</v>
      </c>
      <c r="W256" s="1365">
        <v>0</v>
      </c>
      <c r="X256" s="635" t="s">
        <v>708</v>
      </c>
      <c r="Y256" s="5" t="s">
        <v>20</v>
      </c>
      <c r="Z256" s="310" t="s">
        <v>31</v>
      </c>
      <c r="AA256" s="310" t="s">
        <v>882</v>
      </c>
      <c r="AB256" s="116" t="s">
        <v>882</v>
      </c>
    </row>
    <row r="257" spans="1:28" ht="25.5" x14ac:dyDescent="0.25">
      <c r="A257" s="80" t="s">
        <v>386</v>
      </c>
      <c r="B257" s="94" t="s">
        <v>387</v>
      </c>
      <c r="C257" s="5">
        <v>2018</v>
      </c>
      <c r="D257" s="5" t="s">
        <v>859</v>
      </c>
      <c r="E257" s="72" t="s">
        <v>377</v>
      </c>
      <c r="F257" s="73" t="s">
        <v>377</v>
      </c>
      <c r="G257" s="184" t="s">
        <v>388</v>
      </c>
      <c r="H257" s="17">
        <v>96.8</v>
      </c>
      <c r="I257" s="17">
        <v>0</v>
      </c>
      <c r="J257" s="13">
        <v>0</v>
      </c>
      <c r="K257" s="551">
        <v>0</v>
      </c>
      <c r="L257" s="203">
        <v>0</v>
      </c>
      <c r="M257" s="203">
        <v>0</v>
      </c>
      <c r="N257" s="18">
        <v>60.5</v>
      </c>
      <c r="O257" s="60">
        <v>60.5</v>
      </c>
      <c r="P257" s="291">
        <v>0</v>
      </c>
      <c r="Q257" s="292">
        <f t="shared" si="16"/>
        <v>60.5</v>
      </c>
      <c r="R257" s="36">
        <v>0</v>
      </c>
      <c r="S257" s="217">
        <v>0</v>
      </c>
      <c r="T257" s="30">
        <v>0</v>
      </c>
      <c r="U257" s="43">
        <v>36.299999999999997</v>
      </c>
      <c r="V257" s="44">
        <v>0</v>
      </c>
      <c r="W257" s="44">
        <v>0</v>
      </c>
      <c r="X257" s="56" t="s">
        <v>824</v>
      </c>
      <c r="Y257" s="5" t="s">
        <v>26</v>
      </c>
      <c r="Z257" s="310" t="s">
        <v>691</v>
      </c>
      <c r="AA257" s="310" t="s">
        <v>882</v>
      </c>
      <c r="AB257" s="116" t="s">
        <v>882</v>
      </c>
    </row>
    <row r="258" spans="1:28" ht="30" x14ac:dyDescent="0.25">
      <c r="A258" s="71" t="s">
        <v>389</v>
      </c>
      <c r="B258" s="94" t="s">
        <v>390</v>
      </c>
      <c r="C258" s="5">
        <v>2018</v>
      </c>
      <c r="D258" s="5" t="s">
        <v>859</v>
      </c>
      <c r="E258" s="72" t="s">
        <v>391</v>
      </c>
      <c r="F258" s="73" t="s">
        <v>392</v>
      </c>
      <c r="G258" s="184" t="s">
        <v>393</v>
      </c>
      <c r="H258" s="17">
        <v>248655</v>
      </c>
      <c r="I258" s="17">
        <v>0</v>
      </c>
      <c r="J258" s="13">
        <v>0</v>
      </c>
      <c r="K258" s="551">
        <v>0</v>
      </c>
      <c r="L258" s="203">
        <v>0</v>
      </c>
      <c r="M258" s="364">
        <v>0</v>
      </c>
      <c r="N258" s="554">
        <v>0</v>
      </c>
      <c r="O258" s="60">
        <v>0</v>
      </c>
      <c r="P258" s="291">
        <v>0</v>
      </c>
      <c r="Q258" s="292">
        <f t="shared" si="16"/>
        <v>0</v>
      </c>
      <c r="R258" s="36">
        <v>0</v>
      </c>
      <c r="S258" s="217">
        <v>0</v>
      </c>
      <c r="T258" s="30">
        <v>0</v>
      </c>
      <c r="U258" s="43">
        <f>11100+7155</f>
        <v>18255</v>
      </c>
      <c r="V258" s="44">
        <v>230400</v>
      </c>
      <c r="W258" s="44">
        <v>0</v>
      </c>
      <c r="X258" s="56" t="s">
        <v>824</v>
      </c>
      <c r="Y258" s="5" t="s">
        <v>20</v>
      </c>
      <c r="Z258" s="310" t="s">
        <v>604</v>
      </c>
      <c r="AA258" s="310" t="s">
        <v>882</v>
      </c>
      <c r="AB258" s="116" t="s">
        <v>882</v>
      </c>
    </row>
    <row r="259" spans="1:28" ht="30.75" thickBot="1" x14ac:dyDescent="0.3">
      <c r="A259" s="80" t="s">
        <v>394</v>
      </c>
      <c r="B259" s="103" t="s">
        <v>395</v>
      </c>
      <c r="C259" s="89">
        <v>2018</v>
      </c>
      <c r="D259" s="148" t="s">
        <v>859</v>
      </c>
      <c r="E259" s="87" t="s">
        <v>324</v>
      </c>
      <c r="F259" s="88" t="s">
        <v>324</v>
      </c>
      <c r="G259" s="183" t="s">
        <v>903</v>
      </c>
      <c r="H259" s="25">
        <v>248655</v>
      </c>
      <c r="I259" s="25">
        <v>0</v>
      </c>
      <c r="J259" s="785">
        <v>0</v>
      </c>
      <c r="K259" s="741">
        <v>0</v>
      </c>
      <c r="L259" s="210">
        <v>0</v>
      </c>
      <c r="M259" s="378">
        <v>0</v>
      </c>
      <c r="N259" s="379">
        <v>2200</v>
      </c>
      <c r="O259" s="268">
        <v>2200</v>
      </c>
      <c r="P259" s="301">
        <v>0</v>
      </c>
      <c r="Q259" s="295">
        <f t="shared" si="16"/>
        <v>2200</v>
      </c>
      <c r="R259" s="32">
        <v>0</v>
      </c>
      <c r="S259" s="27">
        <v>0</v>
      </c>
      <c r="T259" s="29">
        <v>0</v>
      </c>
      <c r="U259" s="218">
        <v>4955</v>
      </c>
      <c r="V259" s="168">
        <v>241500</v>
      </c>
      <c r="W259" s="168">
        <v>0</v>
      </c>
      <c r="X259" s="133" t="s">
        <v>824</v>
      </c>
      <c r="Y259" s="89" t="s">
        <v>26</v>
      </c>
      <c r="Z259" s="315" t="s">
        <v>604</v>
      </c>
      <c r="AA259" s="311" t="s">
        <v>882</v>
      </c>
      <c r="AB259" s="152" t="s">
        <v>882</v>
      </c>
    </row>
    <row r="260" spans="1:28" ht="45" x14ac:dyDescent="0.25">
      <c r="A260" s="155" t="s">
        <v>396</v>
      </c>
      <c r="B260" s="101" t="s">
        <v>904</v>
      </c>
      <c r="C260" s="58">
        <v>2019</v>
      </c>
      <c r="D260" s="5" t="s">
        <v>854</v>
      </c>
      <c r="E260" s="96" t="s">
        <v>338</v>
      </c>
      <c r="F260" s="173" t="s">
        <v>338</v>
      </c>
      <c r="G260" s="232" t="s">
        <v>397</v>
      </c>
      <c r="H260" s="53">
        <v>1118.3585399999999</v>
      </c>
      <c r="I260" s="53">
        <v>0</v>
      </c>
      <c r="J260" s="54">
        <v>0</v>
      </c>
      <c r="K260" s="547">
        <v>0</v>
      </c>
      <c r="L260" s="201">
        <v>0</v>
      </c>
      <c r="M260" s="548">
        <v>844</v>
      </c>
      <c r="N260" s="227">
        <v>274.35854</v>
      </c>
      <c r="O260" s="565">
        <v>1118.3585399999999</v>
      </c>
      <c r="P260" s="302">
        <v>0</v>
      </c>
      <c r="Q260" s="290">
        <f t="shared" si="16"/>
        <v>1118.3585399999999</v>
      </c>
      <c r="R260" s="55">
        <v>0</v>
      </c>
      <c r="S260" s="15">
        <v>0</v>
      </c>
      <c r="T260" s="110">
        <v>0</v>
      </c>
      <c r="U260" s="219">
        <v>0</v>
      </c>
      <c r="V260" s="199">
        <v>0</v>
      </c>
      <c r="W260" s="199">
        <v>0</v>
      </c>
      <c r="X260" s="58" t="s">
        <v>824</v>
      </c>
      <c r="Y260" s="1366" t="s">
        <v>52</v>
      </c>
      <c r="Z260" s="1367" t="s">
        <v>326</v>
      </c>
      <c r="AA260" s="393" t="s">
        <v>883</v>
      </c>
      <c r="AB260" s="763" t="s">
        <v>883</v>
      </c>
    </row>
    <row r="261" spans="1:28" s="1492" customFormat="1" ht="30" x14ac:dyDescent="0.25">
      <c r="A261" s="82" t="s">
        <v>398</v>
      </c>
      <c r="B261" s="130" t="s">
        <v>905</v>
      </c>
      <c r="C261" s="75">
        <v>2019</v>
      </c>
      <c r="D261" s="75" t="s">
        <v>854</v>
      </c>
      <c r="E261" s="76" t="s">
        <v>312</v>
      </c>
      <c r="F261" s="84" t="s">
        <v>312</v>
      </c>
      <c r="G261" s="1368" t="s">
        <v>399</v>
      </c>
      <c r="H261" s="22">
        <v>0</v>
      </c>
      <c r="I261" s="22">
        <v>0</v>
      </c>
      <c r="J261" s="680">
        <v>0</v>
      </c>
      <c r="K261" s="583">
        <v>0</v>
      </c>
      <c r="L261" s="387">
        <v>0</v>
      </c>
      <c r="M261" s="388">
        <v>0</v>
      </c>
      <c r="N261" s="582">
        <v>0</v>
      </c>
      <c r="O261" s="587">
        <v>1000</v>
      </c>
      <c r="P261" s="710">
        <v>-1000</v>
      </c>
      <c r="Q261" s="389">
        <f t="shared" si="16"/>
        <v>0</v>
      </c>
      <c r="R261" s="37">
        <v>0</v>
      </c>
      <c r="S261" s="24">
        <v>0</v>
      </c>
      <c r="T261" s="40">
        <v>0</v>
      </c>
      <c r="U261" s="390">
        <v>0</v>
      </c>
      <c r="V261" s="391">
        <v>0</v>
      </c>
      <c r="W261" s="391">
        <v>0</v>
      </c>
      <c r="X261" s="75" t="s">
        <v>1322</v>
      </c>
      <c r="Y261" s="129" t="s">
        <v>891</v>
      </c>
      <c r="Z261" s="392" t="s">
        <v>792</v>
      </c>
      <c r="AA261" s="507" t="s">
        <v>882</v>
      </c>
      <c r="AB261" s="764" t="s">
        <v>882</v>
      </c>
    </row>
    <row r="262" spans="1:28" ht="25.5" x14ac:dyDescent="0.25">
      <c r="A262" s="80" t="s">
        <v>400</v>
      </c>
      <c r="B262" s="1351" t="s">
        <v>906</v>
      </c>
      <c r="C262" s="676">
        <v>2019</v>
      </c>
      <c r="D262" s="676" t="s">
        <v>854</v>
      </c>
      <c r="E262" s="1352" t="s">
        <v>373</v>
      </c>
      <c r="F262" s="647" t="s">
        <v>373</v>
      </c>
      <c r="G262" s="1353" t="s">
        <v>401</v>
      </c>
      <c r="H262" s="679">
        <v>900.38499999999999</v>
      </c>
      <c r="I262" s="679">
        <v>0</v>
      </c>
      <c r="J262" s="1354">
        <v>0</v>
      </c>
      <c r="K262" s="1355">
        <v>0</v>
      </c>
      <c r="L262" s="1356">
        <v>0</v>
      </c>
      <c r="M262" s="1357">
        <v>0</v>
      </c>
      <c r="N262" s="1358">
        <v>900.38499999999999</v>
      </c>
      <c r="O262" s="1359">
        <v>500</v>
      </c>
      <c r="P262" s="990">
        <v>400.38499999999999</v>
      </c>
      <c r="Q262" s="1360">
        <f t="shared" si="16"/>
        <v>900.38499999999999</v>
      </c>
      <c r="R262" s="1361">
        <v>0</v>
      </c>
      <c r="S262" s="1369">
        <v>0</v>
      </c>
      <c r="T262" s="1363">
        <v>0</v>
      </c>
      <c r="U262" s="1364">
        <v>0</v>
      </c>
      <c r="V262" s="1365">
        <v>0</v>
      </c>
      <c r="W262" s="1365">
        <v>0</v>
      </c>
      <c r="X262" s="676" t="s">
        <v>708</v>
      </c>
      <c r="Y262" s="56" t="s">
        <v>20</v>
      </c>
      <c r="Z262" s="310" t="s">
        <v>604</v>
      </c>
      <c r="AA262" s="393" t="s">
        <v>882</v>
      </c>
      <c r="AB262" s="763" t="s">
        <v>882</v>
      </c>
    </row>
    <row r="263" spans="1:28" ht="30" x14ac:dyDescent="0.25">
      <c r="A263" s="80" t="s">
        <v>402</v>
      </c>
      <c r="B263" s="94" t="s">
        <v>907</v>
      </c>
      <c r="C263" s="5">
        <v>2019</v>
      </c>
      <c r="D263" s="5" t="s">
        <v>854</v>
      </c>
      <c r="E263" s="72" t="s">
        <v>324</v>
      </c>
      <c r="F263" s="73" t="s">
        <v>324</v>
      </c>
      <c r="G263" s="184" t="s">
        <v>403</v>
      </c>
      <c r="H263" s="17">
        <v>11500</v>
      </c>
      <c r="I263" s="17">
        <v>0</v>
      </c>
      <c r="J263" s="13">
        <v>0</v>
      </c>
      <c r="K263" s="551">
        <v>0</v>
      </c>
      <c r="L263" s="203">
        <v>0</v>
      </c>
      <c r="M263" s="364">
        <v>300</v>
      </c>
      <c r="N263" s="554">
        <v>200</v>
      </c>
      <c r="O263" s="60">
        <v>500</v>
      </c>
      <c r="P263" s="291">
        <v>0</v>
      </c>
      <c r="Q263" s="292">
        <f t="shared" si="16"/>
        <v>500</v>
      </c>
      <c r="R263" s="36">
        <v>0</v>
      </c>
      <c r="S263" s="19">
        <v>0</v>
      </c>
      <c r="T263" s="30">
        <v>0</v>
      </c>
      <c r="U263" s="43">
        <v>1000</v>
      </c>
      <c r="V263" s="44">
        <v>10000</v>
      </c>
      <c r="W263" s="44">
        <v>0</v>
      </c>
      <c r="X263" s="5" t="s">
        <v>1052</v>
      </c>
      <c r="Y263" s="56" t="s">
        <v>52</v>
      </c>
      <c r="Z263" s="310" t="s">
        <v>326</v>
      </c>
      <c r="AA263" s="393" t="s">
        <v>883</v>
      </c>
      <c r="AB263" s="763" t="s">
        <v>882</v>
      </c>
    </row>
    <row r="264" spans="1:28" ht="30" x14ac:dyDescent="0.25">
      <c r="A264" s="80" t="s">
        <v>404</v>
      </c>
      <c r="B264" s="94" t="s">
        <v>908</v>
      </c>
      <c r="C264" s="5">
        <v>2019</v>
      </c>
      <c r="D264" s="5" t="s">
        <v>854</v>
      </c>
      <c r="E264" s="72" t="s">
        <v>356</v>
      </c>
      <c r="F264" s="73" t="s">
        <v>363</v>
      </c>
      <c r="G264" s="184" t="s">
        <v>405</v>
      </c>
      <c r="H264" s="17">
        <v>46500</v>
      </c>
      <c r="I264" s="17">
        <v>0</v>
      </c>
      <c r="J264" s="13">
        <v>0</v>
      </c>
      <c r="K264" s="551">
        <v>0</v>
      </c>
      <c r="L264" s="203">
        <v>0</v>
      </c>
      <c r="M264" s="364">
        <v>4000</v>
      </c>
      <c r="N264" s="554">
        <v>2500</v>
      </c>
      <c r="O264" s="60">
        <v>6500</v>
      </c>
      <c r="P264" s="291">
        <v>0</v>
      </c>
      <c r="Q264" s="292">
        <f t="shared" si="16"/>
        <v>6500</v>
      </c>
      <c r="R264" s="36">
        <v>0</v>
      </c>
      <c r="S264" s="19">
        <v>0</v>
      </c>
      <c r="T264" s="30">
        <v>0</v>
      </c>
      <c r="U264" s="43">
        <v>21500</v>
      </c>
      <c r="V264" s="44">
        <v>18500</v>
      </c>
      <c r="W264" s="44">
        <v>0</v>
      </c>
      <c r="X264" s="5" t="s">
        <v>824</v>
      </c>
      <c r="Y264" s="56" t="s">
        <v>20</v>
      </c>
      <c r="Z264" s="310" t="s">
        <v>691</v>
      </c>
      <c r="AA264" s="393" t="s">
        <v>882</v>
      </c>
      <c r="AB264" s="763" t="s">
        <v>882</v>
      </c>
    </row>
    <row r="265" spans="1:28" ht="30" x14ac:dyDescent="0.25">
      <c r="A265" s="71" t="s">
        <v>406</v>
      </c>
      <c r="B265" s="94" t="s">
        <v>909</v>
      </c>
      <c r="C265" s="5">
        <v>2019</v>
      </c>
      <c r="D265" s="5" t="s">
        <v>854</v>
      </c>
      <c r="E265" s="72" t="s">
        <v>407</v>
      </c>
      <c r="F265" s="73" t="s">
        <v>407</v>
      </c>
      <c r="G265" s="184" t="s">
        <v>408</v>
      </c>
      <c r="H265" s="17">
        <v>7499.5144399999999</v>
      </c>
      <c r="I265" s="17">
        <v>0</v>
      </c>
      <c r="J265" s="13">
        <v>0</v>
      </c>
      <c r="K265" s="551">
        <v>0</v>
      </c>
      <c r="L265" s="203">
        <v>0</v>
      </c>
      <c r="M265" s="364">
        <v>1000</v>
      </c>
      <c r="N265" s="554">
        <v>2250</v>
      </c>
      <c r="O265" s="60">
        <v>3250</v>
      </c>
      <c r="P265" s="291">
        <v>0</v>
      </c>
      <c r="Q265" s="292">
        <f t="shared" si="16"/>
        <v>3250</v>
      </c>
      <c r="R265" s="36">
        <v>0</v>
      </c>
      <c r="S265" s="19">
        <v>0</v>
      </c>
      <c r="T265" s="30">
        <v>0</v>
      </c>
      <c r="U265" s="43">
        <v>4249.5144399999999</v>
      </c>
      <c r="V265" s="44">
        <v>0</v>
      </c>
      <c r="W265" s="44">
        <v>0</v>
      </c>
      <c r="X265" s="5" t="s">
        <v>1053</v>
      </c>
      <c r="Y265" s="56" t="s">
        <v>26</v>
      </c>
      <c r="Z265" s="310" t="s">
        <v>691</v>
      </c>
      <c r="AA265" s="393" t="s">
        <v>882</v>
      </c>
      <c r="AB265" s="763" t="s">
        <v>882</v>
      </c>
    </row>
    <row r="266" spans="1:28" s="1451" customFormat="1" ht="30" x14ac:dyDescent="0.25">
      <c r="A266" s="1452" t="s">
        <v>409</v>
      </c>
      <c r="B266" s="1453" t="s">
        <v>910</v>
      </c>
      <c r="C266" s="1217">
        <v>2019</v>
      </c>
      <c r="D266" s="1217" t="s">
        <v>854</v>
      </c>
      <c r="E266" s="1454" t="s">
        <v>316</v>
      </c>
      <c r="F266" s="1455" t="s">
        <v>316</v>
      </c>
      <c r="G266" s="1456" t="s">
        <v>841</v>
      </c>
      <c r="H266" s="1457">
        <v>50410.85</v>
      </c>
      <c r="I266" s="1457">
        <v>0</v>
      </c>
      <c r="J266" s="1458">
        <v>0</v>
      </c>
      <c r="K266" s="1459">
        <v>0</v>
      </c>
      <c r="L266" s="1460">
        <v>0</v>
      </c>
      <c r="M266" s="1461">
        <v>0</v>
      </c>
      <c r="N266" s="1462">
        <v>0</v>
      </c>
      <c r="O266" s="1463">
        <v>0</v>
      </c>
      <c r="P266" s="1464">
        <v>0</v>
      </c>
      <c r="Q266" s="1465">
        <f t="shared" si="16"/>
        <v>0</v>
      </c>
      <c r="R266" s="1466">
        <v>0</v>
      </c>
      <c r="S266" s="1467">
        <v>0</v>
      </c>
      <c r="T266" s="1463">
        <v>0</v>
      </c>
      <c r="U266" s="1468">
        <v>23846</v>
      </c>
      <c r="V266" s="1469">
        <v>26564.85</v>
      </c>
      <c r="W266" s="1469">
        <v>0</v>
      </c>
      <c r="X266" s="1217" t="s">
        <v>1385</v>
      </c>
      <c r="Y266" s="1135" t="s">
        <v>20</v>
      </c>
      <c r="Z266" s="1470" t="s">
        <v>792</v>
      </c>
      <c r="AA266" s="1471" t="s">
        <v>882</v>
      </c>
      <c r="AB266" s="1688" t="s">
        <v>882</v>
      </c>
    </row>
    <row r="267" spans="1:28" ht="30" customHeight="1" x14ac:dyDescent="0.25">
      <c r="A267" s="1370" t="s">
        <v>410</v>
      </c>
      <c r="B267" s="1371" t="s">
        <v>912</v>
      </c>
      <c r="C267" s="874">
        <v>2019</v>
      </c>
      <c r="D267" s="874" t="s">
        <v>854</v>
      </c>
      <c r="E267" s="1372" t="s">
        <v>357</v>
      </c>
      <c r="F267" s="1373" t="s">
        <v>357</v>
      </c>
      <c r="G267" s="1374" t="s">
        <v>411</v>
      </c>
      <c r="H267" s="1325">
        <v>8500</v>
      </c>
      <c r="I267" s="1325">
        <v>0</v>
      </c>
      <c r="J267" s="1324">
        <v>0</v>
      </c>
      <c r="K267" s="1375">
        <v>0</v>
      </c>
      <c r="L267" s="1376">
        <v>0</v>
      </c>
      <c r="M267" s="1377">
        <v>200</v>
      </c>
      <c r="N267" s="1378">
        <v>0</v>
      </c>
      <c r="O267" s="1015">
        <v>3966.7146000000002</v>
      </c>
      <c r="P267" s="1016">
        <v>-3766.7145999999998</v>
      </c>
      <c r="Q267" s="1057">
        <f t="shared" si="16"/>
        <v>200.00000000000045</v>
      </c>
      <c r="R267" s="1379">
        <v>0</v>
      </c>
      <c r="S267" s="1380">
        <v>0</v>
      </c>
      <c r="T267" s="1381">
        <v>0</v>
      </c>
      <c r="U267" s="1382">
        <v>2800</v>
      </c>
      <c r="V267" s="1383">
        <v>5500</v>
      </c>
      <c r="W267" s="1383">
        <v>0</v>
      </c>
      <c r="X267" s="874" t="s">
        <v>1323</v>
      </c>
      <c r="Y267" s="56" t="s">
        <v>26</v>
      </c>
      <c r="Z267" s="310" t="s">
        <v>602</v>
      </c>
      <c r="AA267" s="393" t="s">
        <v>882</v>
      </c>
      <c r="AB267" s="763" t="s">
        <v>882</v>
      </c>
    </row>
    <row r="268" spans="1:28" ht="25.5" x14ac:dyDescent="0.25">
      <c r="A268" s="80" t="s">
        <v>412</v>
      </c>
      <c r="B268" s="94" t="s">
        <v>913</v>
      </c>
      <c r="C268" s="5">
        <v>2019</v>
      </c>
      <c r="D268" s="5" t="s">
        <v>854</v>
      </c>
      <c r="E268" s="72" t="s">
        <v>357</v>
      </c>
      <c r="F268" s="73" t="s">
        <v>357</v>
      </c>
      <c r="G268" s="184" t="s">
        <v>413</v>
      </c>
      <c r="H268" s="17">
        <v>570</v>
      </c>
      <c r="I268" s="17">
        <v>0</v>
      </c>
      <c r="J268" s="13">
        <v>0</v>
      </c>
      <c r="K268" s="551">
        <v>0</v>
      </c>
      <c r="L268" s="203">
        <v>0</v>
      </c>
      <c r="M268" s="364">
        <v>570</v>
      </c>
      <c r="N268" s="554">
        <v>0</v>
      </c>
      <c r="O268" s="60">
        <v>570</v>
      </c>
      <c r="P268" s="291">
        <v>0</v>
      </c>
      <c r="Q268" s="292">
        <f t="shared" si="16"/>
        <v>570</v>
      </c>
      <c r="R268" s="36">
        <v>0</v>
      </c>
      <c r="S268" s="19">
        <v>0</v>
      </c>
      <c r="T268" s="30">
        <v>0</v>
      </c>
      <c r="U268" s="43">
        <v>0</v>
      </c>
      <c r="V268" s="44">
        <v>0</v>
      </c>
      <c r="W268" s="44">
        <v>0</v>
      </c>
      <c r="X268" s="5" t="s">
        <v>824</v>
      </c>
      <c r="Y268" s="56" t="s">
        <v>26</v>
      </c>
      <c r="Z268" s="310" t="s">
        <v>691</v>
      </c>
      <c r="AA268" s="393" t="s">
        <v>882</v>
      </c>
      <c r="AB268" s="763" t="s">
        <v>882</v>
      </c>
    </row>
    <row r="269" spans="1:28" ht="25.5" x14ac:dyDescent="0.25">
      <c r="A269" s="80" t="s">
        <v>414</v>
      </c>
      <c r="B269" s="94" t="s">
        <v>914</v>
      </c>
      <c r="C269" s="5">
        <v>2019</v>
      </c>
      <c r="D269" s="5" t="s">
        <v>854</v>
      </c>
      <c r="E269" s="72" t="s">
        <v>313</v>
      </c>
      <c r="F269" s="73" t="s">
        <v>897</v>
      </c>
      <c r="G269" s="184" t="s">
        <v>415</v>
      </c>
      <c r="H269" s="17">
        <v>200</v>
      </c>
      <c r="I269" s="17">
        <v>0</v>
      </c>
      <c r="J269" s="13">
        <v>0</v>
      </c>
      <c r="K269" s="551">
        <v>0</v>
      </c>
      <c r="L269" s="203">
        <v>0</v>
      </c>
      <c r="M269" s="364">
        <v>200</v>
      </c>
      <c r="N269" s="554">
        <v>0</v>
      </c>
      <c r="O269" s="60">
        <v>200</v>
      </c>
      <c r="P269" s="291">
        <v>0</v>
      </c>
      <c r="Q269" s="292">
        <f t="shared" si="16"/>
        <v>200</v>
      </c>
      <c r="R269" s="36">
        <v>0</v>
      </c>
      <c r="S269" s="19">
        <v>0</v>
      </c>
      <c r="T269" s="30">
        <v>0</v>
      </c>
      <c r="U269" s="43">
        <v>0</v>
      </c>
      <c r="V269" s="44">
        <v>0</v>
      </c>
      <c r="W269" s="44">
        <v>0</v>
      </c>
      <c r="X269" s="5" t="s">
        <v>824</v>
      </c>
      <c r="Y269" s="56" t="s">
        <v>52</v>
      </c>
      <c r="Z269" s="310" t="s">
        <v>691</v>
      </c>
      <c r="AA269" s="393" t="s">
        <v>883</v>
      </c>
      <c r="AB269" s="763" t="s">
        <v>882</v>
      </c>
    </row>
    <row r="270" spans="1:28" s="1444" customFormat="1" ht="25.5" x14ac:dyDescent="0.25">
      <c r="A270" s="1423" t="s">
        <v>416</v>
      </c>
      <c r="B270" s="1424" t="s">
        <v>915</v>
      </c>
      <c r="C270" s="1425">
        <v>2019</v>
      </c>
      <c r="D270" s="1425" t="s">
        <v>854</v>
      </c>
      <c r="E270" s="1426" t="s">
        <v>407</v>
      </c>
      <c r="F270" s="1427" t="s">
        <v>407</v>
      </c>
      <c r="G270" s="1428" t="s">
        <v>417</v>
      </c>
      <c r="H270" s="1429">
        <v>146.23500000000001</v>
      </c>
      <c r="I270" s="1429">
        <v>0</v>
      </c>
      <c r="J270" s="1443">
        <v>146.23500000000001</v>
      </c>
      <c r="K270" s="1430">
        <v>0</v>
      </c>
      <c r="L270" s="1431">
        <v>146.23500000000001</v>
      </c>
      <c r="M270" s="1432">
        <v>0</v>
      </c>
      <c r="N270" s="1433">
        <v>0</v>
      </c>
      <c r="O270" s="1434">
        <v>300</v>
      </c>
      <c r="P270" s="972">
        <v>-153.76499999999999</v>
      </c>
      <c r="Q270" s="894">
        <f t="shared" si="16"/>
        <v>146.23500000000001</v>
      </c>
      <c r="R270" s="1435">
        <v>0</v>
      </c>
      <c r="S270" s="1436">
        <v>0</v>
      </c>
      <c r="T270" s="1437">
        <v>0</v>
      </c>
      <c r="U270" s="1438">
        <v>0</v>
      </c>
      <c r="V270" s="1439">
        <v>0</v>
      </c>
      <c r="W270" s="1439">
        <v>0</v>
      </c>
      <c r="X270" s="1425" t="s">
        <v>1324</v>
      </c>
      <c r="Y270" s="1442" t="s">
        <v>924</v>
      </c>
      <c r="Z270" s="901" t="s">
        <v>792</v>
      </c>
      <c r="AA270" s="1440" t="s">
        <v>883</v>
      </c>
      <c r="AB270" s="1441" t="s">
        <v>883</v>
      </c>
    </row>
    <row r="271" spans="1:28" s="1492" customFormat="1" ht="30" x14ac:dyDescent="0.25">
      <c r="A271" s="82" t="s">
        <v>418</v>
      </c>
      <c r="B271" s="130" t="s">
        <v>916</v>
      </c>
      <c r="C271" s="75">
        <v>2019</v>
      </c>
      <c r="D271" s="75" t="s">
        <v>854</v>
      </c>
      <c r="E271" s="76" t="s">
        <v>18</v>
      </c>
      <c r="F271" s="84" t="s">
        <v>357</v>
      </c>
      <c r="G271" s="187" t="s">
        <v>419</v>
      </c>
      <c r="H271" s="22">
        <v>0</v>
      </c>
      <c r="I271" s="22">
        <v>0</v>
      </c>
      <c r="J271" s="680">
        <v>0</v>
      </c>
      <c r="K271" s="583">
        <v>0</v>
      </c>
      <c r="L271" s="387">
        <v>0</v>
      </c>
      <c r="M271" s="388">
        <v>0</v>
      </c>
      <c r="N271" s="582">
        <v>0</v>
      </c>
      <c r="O271" s="587">
        <v>0</v>
      </c>
      <c r="P271" s="710">
        <v>0</v>
      </c>
      <c r="Q271" s="389">
        <f t="shared" si="16"/>
        <v>0</v>
      </c>
      <c r="R271" s="37">
        <v>0</v>
      </c>
      <c r="S271" s="24">
        <v>0</v>
      </c>
      <c r="T271" s="40">
        <v>0</v>
      </c>
      <c r="U271" s="390">
        <v>0</v>
      </c>
      <c r="V271" s="391">
        <v>0</v>
      </c>
      <c r="W271" s="391">
        <v>0</v>
      </c>
      <c r="X271" s="75" t="s">
        <v>1341</v>
      </c>
      <c r="Y271" s="129" t="s">
        <v>891</v>
      </c>
      <c r="Z271" s="392" t="s">
        <v>824</v>
      </c>
      <c r="AA271" s="507" t="s">
        <v>882</v>
      </c>
      <c r="AB271" s="764" t="s">
        <v>882</v>
      </c>
    </row>
    <row r="272" spans="1:28" ht="25.5" x14ac:dyDescent="0.25">
      <c r="A272" s="1350" t="s">
        <v>420</v>
      </c>
      <c r="B272" s="1351" t="s">
        <v>918</v>
      </c>
      <c r="C272" s="676">
        <v>2019</v>
      </c>
      <c r="D272" s="676" t="s">
        <v>854</v>
      </c>
      <c r="E272" s="1352" t="s">
        <v>366</v>
      </c>
      <c r="F272" s="647" t="s">
        <v>366</v>
      </c>
      <c r="G272" s="1353" t="s">
        <v>421</v>
      </c>
      <c r="H272" s="679">
        <v>279.75200000000001</v>
      </c>
      <c r="I272" s="679">
        <v>0</v>
      </c>
      <c r="J272" s="1354">
        <v>0</v>
      </c>
      <c r="K272" s="1355">
        <v>0</v>
      </c>
      <c r="L272" s="1356">
        <v>0</v>
      </c>
      <c r="M272" s="1357">
        <v>279.75200000000001</v>
      </c>
      <c r="N272" s="1358">
        <v>0</v>
      </c>
      <c r="O272" s="1359">
        <v>260</v>
      </c>
      <c r="P272" s="990">
        <v>19.751999999999999</v>
      </c>
      <c r="Q272" s="1360">
        <f t="shared" si="16"/>
        <v>279.75200000000001</v>
      </c>
      <c r="R272" s="1361">
        <v>0</v>
      </c>
      <c r="S272" s="1369">
        <v>0</v>
      </c>
      <c r="T272" s="1363">
        <v>0</v>
      </c>
      <c r="U272" s="1364">
        <v>0</v>
      </c>
      <c r="V272" s="1365">
        <v>0</v>
      </c>
      <c r="W272" s="1365">
        <v>0</v>
      </c>
      <c r="X272" s="676" t="s">
        <v>708</v>
      </c>
      <c r="Y272" s="56" t="s">
        <v>52</v>
      </c>
      <c r="Z272" s="310" t="s">
        <v>326</v>
      </c>
      <c r="AA272" s="393" t="s">
        <v>883</v>
      </c>
      <c r="AB272" s="763" t="s">
        <v>883</v>
      </c>
    </row>
    <row r="273" spans="1:28" ht="30" x14ac:dyDescent="0.25">
      <c r="A273" s="80" t="s">
        <v>422</v>
      </c>
      <c r="B273" s="94" t="s">
        <v>919</v>
      </c>
      <c r="C273" s="5">
        <v>2019</v>
      </c>
      <c r="D273" s="5" t="s">
        <v>854</v>
      </c>
      <c r="E273" s="72" t="s">
        <v>338</v>
      </c>
      <c r="F273" s="73" t="s">
        <v>338</v>
      </c>
      <c r="G273" s="184" t="s">
        <v>423</v>
      </c>
      <c r="H273" s="17">
        <v>350</v>
      </c>
      <c r="I273" s="17">
        <v>0</v>
      </c>
      <c r="J273" s="13">
        <v>0</v>
      </c>
      <c r="K273" s="551">
        <v>0</v>
      </c>
      <c r="L273" s="203">
        <v>0</v>
      </c>
      <c r="M273" s="364">
        <v>30</v>
      </c>
      <c r="N273" s="554">
        <v>320</v>
      </c>
      <c r="O273" s="60">
        <v>350</v>
      </c>
      <c r="P273" s="291">
        <v>0</v>
      </c>
      <c r="Q273" s="292">
        <f t="shared" si="16"/>
        <v>350</v>
      </c>
      <c r="R273" s="36">
        <v>0</v>
      </c>
      <c r="S273" s="19">
        <v>0</v>
      </c>
      <c r="T273" s="30">
        <v>0</v>
      </c>
      <c r="U273" s="43">
        <v>0</v>
      </c>
      <c r="V273" s="44">
        <v>0</v>
      </c>
      <c r="W273" s="44">
        <v>0</v>
      </c>
      <c r="X273" s="5" t="s">
        <v>824</v>
      </c>
      <c r="Y273" s="56" t="s">
        <v>20</v>
      </c>
      <c r="Z273" s="310" t="s">
        <v>691</v>
      </c>
      <c r="AA273" s="393" t="s">
        <v>882</v>
      </c>
      <c r="AB273" s="763" t="s">
        <v>882</v>
      </c>
    </row>
    <row r="274" spans="1:28" ht="30" x14ac:dyDescent="0.25">
      <c r="A274" s="71" t="s">
        <v>424</v>
      </c>
      <c r="B274" s="94" t="s">
        <v>920</v>
      </c>
      <c r="C274" s="5">
        <v>2019</v>
      </c>
      <c r="D274" s="5" t="s">
        <v>854</v>
      </c>
      <c r="E274" s="72" t="s">
        <v>425</v>
      </c>
      <c r="F274" s="73" t="s">
        <v>425</v>
      </c>
      <c r="G274" s="184" t="s">
        <v>426</v>
      </c>
      <c r="H274" s="17">
        <v>9000</v>
      </c>
      <c r="I274" s="17">
        <v>0</v>
      </c>
      <c r="J274" s="13">
        <v>0</v>
      </c>
      <c r="K274" s="551">
        <v>0</v>
      </c>
      <c r="L274" s="203">
        <v>0</v>
      </c>
      <c r="M274" s="364">
        <v>0</v>
      </c>
      <c r="N274" s="554">
        <v>0</v>
      </c>
      <c r="O274" s="60">
        <v>0</v>
      </c>
      <c r="P274" s="291">
        <v>0</v>
      </c>
      <c r="Q274" s="292">
        <f t="shared" si="16"/>
        <v>0</v>
      </c>
      <c r="R274" s="36">
        <v>0</v>
      </c>
      <c r="S274" s="19">
        <v>0</v>
      </c>
      <c r="T274" s="30">
        <v>0</v>
      </c>
      <c r="U274" s="43">
        <v>9000</v>
      </c>
      <c r="V274" s="44">
        <v>0</v>
      </c>
      <c r="W274" s="44">
        <v>0</v>
      </c>
      <c r="X274" s="5" t="s">
        <v>824</v>
      </c>
      <c r="Y274" s="56" t="s">
        <v>26</v>
      </c>
      <c r="Z274" s="310" t="s">
        <v>767</v>
      </c>
      <c r="AA274" s="393" t="s">
        <v>882</v>
      </c>
      <c r="AB274" s="763" t="s">
        <v>882</v>
      </c>
    </row>
    <row r="275" spans="1:28" s="1444" customFormat="1" ht="30.75" thickBot="1" x14ac:dyDescent="0.3">
      <c r="A275" s="1404" t="s">
        <v>814</v>
      </c>
      <c r="B275" s="1405" t="s">
        <v>921</v>
      </c>
      <c r="C275" s="1406">
        <v>2019</v>
      </c>
      <c r="D275" s="1406" t="s">
        <v>854</v>
      </c>
      <c r="E275" s="1407" t="s">
        <v>353</v>
      </c>
      <c r="F275" s="1408" t="s">
        <v>898</v>
      </c>
      <c r="G275" s="1409" t="s">
        <v>815</v>
      </c>
      <c r="H275" s="1410">
        <v>266.19486000000001</v>
      </c>
      <c r="I275" s="1410">
        <v>0</v>
      </c>
      <c r="J275" s="1447">
        <v>266.19486000000001</v>
      </c>
      <c r="K275" s="1411">
        <v>0</v>
      </c>
      <c r="L275" s="1412">
        <v>266.19486000000001</v>
      </c>
      <c r="M275" s="1413">
        <v>0</v>
      </c>
      <c r="N275" s="1414">
        <v>0</v>
      </c>
      <c r="O275" s="1415">
        <v>300</v>
      </c>
      <c r="P275" s="1416">
        <v>-33.805140000000002</v>
      </c>
      <c r="Q275" s="1417">
        <f t="shared" si="16"/>
        <v>266.19486000000001</v>
      </c>
      <c r="R275" s="1418">
        <v>0</v>
      </c>
      <c r="S275" s="1419">
        <v>0</v>
      </c>
      <c r="T275" s="1420">
        <v>0</v>
      </c>
      <c r="U275" s="1421">
        <v>0</v>
      </c>
      <c r="V275" s="1422">
        <v>0</v>
      </c>
      <c r="W275" s="1422">
        <v>0</v>
      </c>
      <c r="X275" s="1406" t="s">
        <v>1324</v>
      </c>
      <c r="Y275" s="1442" t="s">
        <v>924</v>
      </c>
      <c r="Z275" s="1448" t="s">
        <v>343</v>
      </c>
      <c r="AA275" s="1445" t="s">
        <v>883</v>
      </c>
      <c r="AB275" s="1446" t="s">
        <v>883</v>
      </c>
    </row>
    <row r="276" spans="1:28" ht="30.75" thickBot="1" x14ac:dyDescent="0.3">
      <c r="A276" s="681" t="s">
        <v>922</v>
      </c>
      <c r="B276" s="682" t="s">
        <v>1054</v>
      </c>
      <c r="C276" s="62">
        <v>2019</v>
      </c>
      <c r="D276" s="62" t="s">
        <v>994</v>
      </c>
      <c r="E276" s="683" t="s">
        <v>377</v>
      </c>
      <c r="F276" s="684" t="s">
        <v>377</v>
      </c>
      <c r="G276" s="685" t="s">
        <v>923</v>
      </c>
      <c r="H276" s="154">
        <v>870.2</v>
      </c>
      <c r="I276" s="154">
        <v>0</v>
      </c>
      <c r="J276" s="792">
        <v>0</v>
      </c>
      <c r="K276" s="631">
        <v>0</v>
      </c>
      <c r="L276" s="765">
        <v>0</v>
      </c>
      <c r="M276" s="632">
        <v>0</v>
      </c>
      <c r="N276" s="633">
        <v>870.2</v>
      </c>
      <c r="O276" s="601">
        <v>870.2</v>
      </c>
      <c r="P276" s="686">
        <v>0</v>
      </c>
      <c r="Q276" s="687">
        <f t="shared" si="16"/>
        <v>870.2</v>
      </c>
      <c r="R276" s="808">
        <v>0</v>
      </c>
      <c r="S276" s="61">
        <v>0</v>
      </c>
      <c r="T276" s="688">
        <v>0</v>
      </c>
      <c r="U276" s="689">
        <v>0</v>
      </c>
      <c r="V276" s="690">
        <v>0</v>
      </c>
      <c r="W276" s="690">
        <v>0</v>
      </c>
      <c r="X276" s="62" t="s">
        <v>824</v>
      </c>
      <c r="Y276" s="691" t="s">
        <v>20</v>
      </c>
      <c r="Z276" s="692" t="s">
        <v>691</v>
      </c>
      <c r="AA276" s="693" t="s">
        <v>882</v>
      </c>
      <c r="AB276" s="766" t="s">
        <v>882</v>
      </c>
    </row>
    <row r="277" spans="1:28" ht="30.75" thickBot="1" x14ac:dyDescent="0.3">
      <c r="A277" s="204" t="s">
        <v>1055</v>
      </c>
      <c r="B277" s="262" t="s">
        <v>843</v>
      </c>
      <c r="C277" s="59">
        <v>2019</v>
      </c>
      <c r="D277" s="59" t="s">
        <v>1282</v>
      </c>
      <c r="E277" s="98" t="s">
        <v>324</v>
      </c>
      <c r="F277" s="69" t="s">
        <v>324</v>
      </c>
      <c r="G277" s="259" t="s">
        <v>1056</v>
      </c>
      <c r="H277" s="208">
        <v>1936</v>
      </c>
      <c r="I277" s="208">
        <v>0</v>
      </c>
      <c r="J277" s="282">
        <v>0</v>
      </c>
      <c r="K277" s="631">
        <v>0</v>
      </c>
      <c r="L277" s="765">
        <v>0</v>
      </c>
      <c r="M277" s="632">
        <v>436</v>
      </c>
      <c r="N277" s="633">
        <v>1500</v>
      </c>
      <c r="O277" s="566">
        <v>1936</v>
      </c>
      <c r="P277" s="303">
        <v>0</v>
      </c>
      <c r="Q277" s="304">
        <f t="shared" si="16"/>
        <v>1936</v>
      </c>
      <c r="R277" s="209">
        <v>0</v>
      </c>
      <c r="S277" s="9">
        <v>0</v>
      </c>
      <c r="T277" s="254">
        <v>0</v>
      </c>
      <c r="U277" s="263">
        <v>0</v>
      </c>
      <c r="V277" s="264">
        <v>0</v>
      </c>
      <c r="W277" s="264">
        <v>0</v>
      </c>
      <c r="X277" s="59" t="s">
        <v>824</v>
      </c>
      <c r="Y277" s="224" t="s">
        <v>26</v>
      </c>
      <c r="Z277" s="312" t="s">
        <v>604</v>
      </c>
      <c r="AA277" s="1403" t="s">
        <v>882</v>
      </c>
      <c r="AB277" s="266" t="s">
        <v>882</v>
      </c>
    </row>
    <row r="278" spans="1:28" x14ac:dyDescent="0.25">
      <c r="A278" s="1114" t="s">
        <v>1325</v>
      </c>
      <c r="B278" s="1384" t="s">
        <v>843</v>
      </c>
      <c r="C278" s="1100">
        <v>2019</v>
      </c>
      <c r="D278" s="1100" t="s">
        <v>824</v>
      </c>
      <c r="E278" s="1385" t="s">
        <v>18</v>
      </c>
      <c r="F278" s="1386" t="s">
        <v>18</v>
      </c>
      <c r="G278" s="1387" t="s">
        <v>1326</v>
      </c>
      <c r="H278" s="1388">
        <v>700</v>
      </c>
      <c r="I278" s="1388">
        <v>0</v>
      </c>
      <c r="J278" s="1389">
        <v>0</v>
      </c>
      <c r="K278" s="1104">
        <v>0</v>
      </c>
      <c r="L278" s="926">
        <v>0</v>
      </c>
      <c r="M278" s="927">
        <v>0</v>
      </c>
      <c r="N278" s="1105">
        <v>700</v>
      </c>
      <c r="O278" s="1106">
        <v>0</v>
      </c>
      <c r="P278" s="1107">
        <v>700</v>
      </c>
      <c r="Q278" s="1106">
        <f t="shared" si="16"/>
        <v>700</v>
      </c>
      <c r="R278" s="1108">
        <v>0</v>
      </c>
      <c r="S278" s="1109">
        <v>0</v>
      </c>
      <c r="T278" s="1106">
        <v>0</v>
      </c>
      <c r="U278" s="1390">
        <v>0</v>
      </c>
      <c r="V278" s="1391">
        <v>0</v>
      </c>
      <c r="W278" s="1391">
        <v>0</v>
      </c>
      <c r="X278" s="1100" t="s">
        <v>1057</v>
      </c>
      <c r="Y278" s="643" t="s">
        <v>26</v>
      </c>
      <c r="Z278" s="936" t="s">
        <v>824</v>
      </c>
      <c r="AA278" s="1695" t="s">
        <v>882</v>
      </c>
      <c r="AB278" s="1393" t="s">
        <v>882</v>
      </c>
    </row>
    <row r="279" spans="1:28" ht="30" x14ac:dyDescent="0.25">
      <c r="A279" s="1114" t="s">
        <v>1327</v>
      </c>
      <c r="B279" s="1384" t="s">
        <v>843</v>
      </c>
      <c r="C279" s="1100">
        <v>2019</v>
      </c>
      <c r="D279" s="1100" t="s">
        <v>824</v>
      </c>
      <c r="E279" s="1385" t="s">
        <v>363</v>
      </c>
      <c r="F279" s="1386" t="s">
        <v>1328</v>
      </c>
      <c r="G279" s="1387" t="s">
        <v>1329</v>
      </c>
      <c r="H279" s="1388">
        <v>1900</v>
      </c>
      <c r="I279" s="1388">
        <v>0</v>
      </c>
      <c r="J279" s="1389">
        <v>0</v>
      </c>
      <c r="K279" s="1104">
        <v>0</v>
      </c>
      <c r="L279" s="926">
        <v>0</v>
      </c>
      <c r="M279" s="927">
        <v>0</v>
      </c>
      <c r="N279" s="1105">
        <v>1900</v>
      </c>
      <c r="O279" s="1106">
        <v>0</v>
      </c>
      <c r="P279" s="1107">
        <v>1900</v>
      </c>
      <c r="Q279" s="1106">
        <f t="shared" si="16"/>
        <v>1900</v>
      </c>
      <c r="R279" s="1108">
        <v>0</v>
      </c>
      <c r="S279" s="1109">
        <v>0</v>
      </c>
      <c r="T279" s="1106">
        <v>0</v>
      </c>
      <c r="U279" s="1390">
        <v>0</v>
      </c>
      <c r="V279" s="1391">
        <v>0</v>
      </c>
      <c r="W279" s="1391">
        <v>0</v>
      </c>
      <c r="X279" s="1100" t="s">
        <v>1057</v>
      </c>
      <c r="Y279" s="643" t="s">
        <v>26</v>
      </c>
      <c r="Z279" s="1113" t="s">
        <v>824</v>
      </c>
      <c r="AA279" s="1636" t="s">
        <v>882</v>
      </c>
      <c r="AB279" s="1393" t="s">
        <v>882</v>
      </c>
    </row>
    <row r="280" spans="1:28" ht="30" x14ac:dyDescent="0.25">
      <c r="A280" s="1114" t="s">
        <v>1330</v>
      </c>
      <c r="B280" s="1384" t="s">
        <v>843</v>
      </c>
      <c r="C280" s="1100">
        <v>2019</v>
      </c>
      <c r="D280" s="1100" t="s">
        <v>824</v>
      </c>
      <c r="E280" s="1385" t="s">
        <v>1331</v>
      </c>
      <c r="F280" s="1386" t="s">
        <v>1331</v>
      </c>
      <c r="G280" s="1387" t="s">
        <v>1332</v>
      </c>
      <c r="H280" s="1388">
        <v>266</v>
      </c>
      <c r="I280" s="1388">
        <v>0</v>
      </c>
      <c r="J280" s="1389">
        <v>0</v>
      </c>
      <c r="K280" s="1104">
        <v>0</v>
      </c>
      <c r="L280" s="926">
        <v>0</v>
      </c>
      <c r="M280" s="927">
        <v>0</v>
      </c>
      <c r="N280" s="1105">
        <v>266</v>
      </c>
      <c r="O280" s="1106">
        <v>0</v>
      </c>
      <c r="P280" s="1107">
        <v>266</v>
      </c>
      <c r="Q280" s="1106">
        <f t="shared" si="16"/>
        <v>266</v>
      </c>
      <c r="R280" s="1108">
        <v>0</v>
      </c>
      <c r="S280" s="1109">
        <v>0</v>
      </c>
      <c r="T280" s="1106">
        <v>0</v>
      </c>
      <c r="U280" s="1390">
        <v>0</v>
      </c>
      <c r="V280" s="1391">
        <v>0</v>
      </c>
      <c r="W280" s="1391">
        <v>0</v>
      </c>
      <c r="X280" s="1100" t="s">
        <v>1057</v>
      </c>
      <c r="Y280" s="643" t="s">
        <v>26</v>
      </c>
      <c r="Z280" s="1113" t="s">
        <v>824</v>
      </c>
      <c r="AA280" s="1636" t="s">
        <v>882</v>
      </c>
      <c r="AB280" s="1393" t="s">
        <v>882</v>
      </c>
    </row>
    <row r="281" spans="1:28" x14ac:dyDescent="0.25">
      <c r="A281" s="1114" t="s">
        <v>1333</v>
      </c>
      <c r="B281" s="1384" t="s">
        <v>843</v>
      </c>
      <c r="C281" s="1100">
        <v>2019</v>
      </c>
      <c r="D281" s="1100" t="s">
        <v>824</v>
      </c>
      <c r="E281" s="1385" t="s">
        <v>338</v>
      </c>
      <c r="F281" s="1386" t="s">
        <v>338</v>
      </c>
      <c r="G281" s="1387" t="s">
        <v>1334</v>
      </c>
      <c r="H281" s="1388">
        <v>60.5</v>
      </c>
      <c r="I281" s="1388">
        <v>0</v>
      </c>
      <c r="J281" s="1389">
        <v>0</v>
      </c>
      <c r="K281" s="1104">
        <v>0</v>
      </c>
      <c r="L281" s="926">
        <v>0</v>
      </c>
      <c r="M281" s="927">
        <v>60.5</v>
      </c>
      <c r="N281" s="1105">
        <v>0</v>
      </c>
      <c r="O281" s="1106">
        <v>0</v>
      </c>
      <c r="P281" s="1107">
        <v>60.5</v>
      </c>
      <c r="Q281" s="1106">
        <f t="shared" si="16"/>
        <v>60.5</v>
      </c>
      <c r="R281" s="1108">
        <v>0</v>
      </c>
      <c r="S281" s="1109">
        <v>0</v>
      </c>
      <c r="T281" s="1106">
        <v>0</v>
      </c>
      <c r="U281" s="1390">
        <v>0</v>
      </c>
      <c r="V281" s="1391">
        <v>0</v>
      </c>
      <c r="W281" s="1391">
        <v>0</v>
      </c>
      <c r="X281" s="1100" t="s">
        <v>1057</v>
      </c>
      <c r="Y281" s="643" t="s">
        <v>26</v>
      </c>
      <c r="Z281" s="1113" t="s">
        <v>824</v>
      </c>
      <c r="AA281" s="1636" t="s">
        <v>882</v>
      </c>
      <c r="AB281" s="1393" t="s">
        <v>882</v>
      </c>
    </row>
    <row r="282" spans="1:28" ht="30" x14ac:dyDescent="0.25">
      <c r="A282" s="1114" t="s">
        <v>1335</v>
      </c>
      <c r="B282" s="1384" t="s">
        <v>843</v>
      </c>
      <c r="C282" s="1100">
        <v>2019</v>
      </c>
      <c r="D282" s="1100" t="s">
        <v>824</v>
      </c>
      <c r="E282" s="1385" t="s">
        <v>377</v>
      </c>
      <c r="F282" s="1386" t="s">
        <v>377</v>
      </c>
      <c r="G282" s="1387" t="s">
        <v>1336</v>
      </c>
      <c r="H282" s="1388">
        <v>363</v>
      </c>
      <c r="I282" s="1388">
        <v>0</v>
      </c>
      <c r="J282" s="1389">
        <v>0</v>
      </c>
      <c r="K282" s="1104">
        <v>0</v>
      </c>
      <c r="L282" s="926">
        <v>0</v>
      </c>
      <c r="M282" s="927">
        <v>0</v>
      </c>
      <c r="N282" s="1105">
        <v>363</v>
      </c>
      <c r="O282" s="1106">
        <v>0</v>
      </c>
      <c r="P282" s="1107">
        <v>363</v>
      </c>
      <c r="Q282" s="1106">
        <f t="shared" si="16"/>
        <v>363</v>
      </c>
      <c r="R282" s="1108">
        <v>0</v>
      </c>
      <c r="S282" s="1109">
        <v>0</v>
      </c>
      <c r="T282" s="1106">
        <v>0</v>
      </c>
      <c r="U282" s="1390">
        <v>0</v>
      </c>
      <c r="V282" s="1391">
        <v>0</v>
      </c>
      <c r="W282" s="1391">
        <v>0</v>
      </c>
      <c r="X282" s="1100" t="s">
        <v>1057</v>
      </c>
      <c r="Y282" s="643" t="s">
        <v>26</v>
      </c>
      <c r="Z282" s="1113" t="s">
        <v>824</v>
      </c>
      <c r="AA282" s="1636" t="s">
        <v>882</v>
      </c>
      <c r="AB282" s="1393" t="s">
        <v>882</v>
      </c>
    </row>
    <row r="283" spans="1:28" x14ac:dyDescent="0.25">
      <c r="A283" s="913" t="s">
        <v>1337</v>
      </c>
      <c r="B283" s="1394" t="s">
        <v>843</v>
      </c>
      <c r="C283" s="915">
        <v>2019</v>
      </c>
      <c r="D283" s="1100" t="s">
        <v>824</v>
      </c>
      <c r="E283" s="1395" t="s">
        <v>366</v>
      </c>
      <c r="F283" s="1396" t="s">
        <v>366</v>
      </c>
      <c r="G283" s="1397" t="s">
        <v>1338</v>
      </c>
      <c r="H283" s="1398">
        <v>4800</v>
      </c>
      <c r="I283" s="1398">
        <v>0</v>
      </c>
      <c r="J283" s="1399">
        <v>0</v>
      </c>
      <c r="K283" s="932">
        <v>0</v>
      </c>
      <c r="L283" s="921">
        <v>0</v>
      </c>
      <c r="M283" s="911">
        <v>0</v>
      </c>
      <c r="N283" s="1092">
        <v>0</v>
      </c>
      <c r="O283" s="1106">
        <v>0</v>
      </c>
      <c r="P283" s="1107">
        <v>0</v>
      </c>
      <c r="Q283" s="1106">
        <f t="shared" si="16"/>
        <v>0</v>
      </c>
      <c r="R283" s="1095">
        <v>0</v>
      </c>
      <c r="S283" s="923">
        <v>0</v>
      </c>
      <c r="T283" s="1093">
        <v>0</v>
      </c>
      <c r="U283" s="1400">
        <v>400</v>
      </c>
      <c r="V283" s="1401">
        <v>4400</v>
      </c>
      <c r="W283" s="1401">
        <v>0</v>
      </c>
      <c r="X283" s="915" t="s">
        <v>1057</v>
      </c>
      <c r="Y283" s="646" t="s">
        <v>26</v>
      </c>
      <c r="Z283" s="937" t="s">
        <v>824</v>
      </c>
      <c r="AA283" s="1636" t="s">
        <v>882</v>
      </c>
      <c r="AB283" s="1393" t="s">
        <v>882</v>
      </c>
    </row>
    <row r="284" spans="1:28" x14ac:dyDescent="0.25">
      <c r="A284" s="913" t="s">
        <v>1339</v>
      </c>
      <c r="B284" s="1394" t="s">
        <v>843</v>
      </c>
      <c r="C284" s="915">
        <v>2019</v>
      </c>
      <c r="D284" s="1100" t="s">
        <v>824</v>
      </c>
      <c r="E284" s="1395" t="s">
        <v>363</v>
      </c>
      <c r="F284" s="1396" t="s">
        <v>1328</v>
      </c>
      <c r="G284" s="1397" t="s">
        <v>1340</v>
      </c>
      <c r="H284" s="1398">
        <v>491.875</v>
      </c>
      <c r="I284" s="1398">
        <v>0</v>
      </c>
      <c r="J284" s="1402">
        <v>0</v>
      </c>
      <c r="K284" s="932">
        <v>0</v>
      </c>
      <c r="L284" s="921">
        <v>0</v>
      </c>
      <c r="M284" s="911">
        <v>0</v>
      </c>
      <c r="N284" s="1092">
        <v>491.875</v>
      </c>
      <c r="O284" s="1093">
        <v>0</v>
      </c>
      <c r="P284" s="920">
        <v>491.875</v>
      </c>
      <c r="Q284" s="1093">
        <f t="shared" si="16"/>
        <v>491.875</v>
      </c>
      <c r="R284" s="1095">
        <v>0</v>
      </c>
      <c r="S284" s="923">
        <v>0</v>
      </c>
      <c r="T284" s="1093">
        <v>0</v>
      </c>
      <c r="U284" s="1400">
        <v>0</v>
      </c>
      <c r="V284" s="1401">
        <v>0</v>
      </c>
      <c r="W284" s="1401">
        <v>0</v>
      </c>
      <c r="X284" s="915" t="s">
        <v>1057</v>
      </c>
      <c r="Y284" s="646" t="s">
        <v>26</v>
      </c>
      <c r="Z284" s="937" t="s">
        <v>824</v>
      </c>
      <c r="AA284" s="1636" t="s">
        <v>882</v>
      </c>
      <c r="AB284" s="1393" t="s">
        <v>882</v>
      </c>
    </row>
    <row r="285" spans="1:28" x14ac:dyDescent="0.25">
      <c r="A285" s="913" t="s">
        <v>1370</v>
      </c>
      <c r="B285" s="1394" t="s">
        <v>843</v>
      </c>
      <c r="C285" s="915">
        <v>2019</v>
      </c>
      <c r="D285" s="1100" t="s">
        <v>824</v>
      </c>
      <c r="E285" s="1395" t="s">
        <v>363</v>
      </c>
      <c r="F285" s="1396" t="s">
        <v>363</v>
      </c>
      <c r="G285" s="1397" t="s">
        <v>1371</v>
      </c>
      <c r="H285" s="1398">
        <v>900</v>
      </c>
      <c r="I285" s="1398">
        <v>0</v>
      </c>
      <c r="J285" s="1402">
        <v>0</v>
      </c>
      <c r="K285" s="932">
        <v>0</v>
      </c>
      <c r="L285" s="921">
        <v>0</v>
      </c>
      <c r="M285" s="911">
        <v>0</v>
      </c>
      <c r="N285" s="1092">
        <v>900</v>
      </c>
      <c r="O285" s="1093">
        <v>0</v>
      </c>
      <c r="P285" s="920">
        <v>900</v>
      </c>
      <c r="Q285" s="1093">
        <v>900</v>
      </c>
      <c r="R285" s="1095">
        <v>0</v>
      </c>
      <c r="S285" s="923">
        <v>0</v>
      </c>
      <c r="T285" s="1093">
        <v>0</v>
      </c>
      <c r="U285" s="1400">
        <v>0</v>
      </c>
      <c r="V285" s="1401">
        <v>0</v>
      </c>
      <c r="W285" s="1401">
        <v>0</v>
      </c>
      <c r="X285" s="915" t="s">
        <v>1057</v>
      </c>
      <c r="Y285" s="646" t="s">
        <v>26</v>
      </c>
      <c r="Z285" s="937" t="s">
        <v>824</v>
      </c>
      <c r="AA285" s="1636" t="s">
        <v>882</v>
      </c>
      <c r="AB285" s="1393" t="s">
        <v>882</v>
      </c>
    </row>
    <row r="286" spans="1:28" x14ac:dyDescent="0.25">
      <c r="A286" s="913" t="s">
        <v>1372</v>
      </c>
      <c r="B286" s="1394" t="s">
        <v>843</v>
      </c>
      <c r="C286" s="915">
        <v>2019</v>
      </c>
      <c r="D286" s="1100" t="s">
        <v>824</v>
      </c>
      <c r="E286" s="1395" t="s">
        <v>329</v>
      </c>
      <c r="F286" s="1396" t="s">
        <v>329</v>
      </c>
      <c r="G286" s="1397" t="s">
        <v>1373</v>
      </c>
      <c r="H286" s="1398">
        <v>450</v>
      </c>
      <c r="I286" s="1398">
        <v>0</v>
      </c>
      <c r="J286" s="1402">
        <v>0</v>
      </c>
      <c r="K286" s="932">
        <v>0</v>
      </c>
      <c r="L286" s="921">
        <v>0</v>
      </c>
      <c r="M286" s="911">
        <v>0</v>
      </c>
      <c r="N286" s="1092">
        <v>450</v>
      </c>
      <c r="O286" s="1093">
        <v>0</v>
      </c>
      <c r="P286" s="920">
        <v>450</v>
      </c>
      <c r="Q286" s="1093">
        <v>450</v>
      </c>
      <c r="R286" s="1095">
        <v>0</v>
      </c>
      <c r="S286" s="923">
        <v>0</v>
      </c>
      <c r="T286" s="1093">
        <v>0</v>
      </c>
      <c r="U286" s="1400">
        <v>0</v>
      </c>
      <c r="V286" s="1401">
        <v>0</v>
      </c>
      <c r="W286" s="1401">
        <v>0</v>
      </c>
      <c r="X286" s="915" t="s">
        <v>1057</v>
      </c>
      <c r="Y286" s="646" t="s">
        <v>26</v>
      </c>
      <c r="Z286" s="937" t="s">
        <v>824</v>
      </c>
      <c r="AA286" s="1636" t="s">
        <v>882</v>
      </c>
      <c r="AB286" s="1393" t="s">
        <v>882</v>
      </c>
    </row>
    <row r="287" spans="1:28" x14ac:dyDescent="0.25">
      <c r="A287" s="913" t="s">
        <v>1374</v>
      </c>
      <c r="B287" s="1394" t="s">
        <v>843</v>
      </c>
      <c r="C287" s="915">
        <v>2019</v>
      </c>
      <c r="D287" s="1100" t="s">
        <v>824</v>
      </c>
      <c r="E287" s="1395" t="s">
        <v>329</v>
      </c>
      <c r="F287" s="1396" t="s">
        <v>329</v>
      </c>
      <c r="G287" s="1397" t="s">
        <v>1375</v>
      </c>
      <c r="H287" s="1398">
        <v>400</v>
      </c>
      <c r="I287" s="1398">
        <v>0</v>
      </c>
      <c r="J287" s="1402">
        <v>0</v>
      </c>
      <c r="K287" s="932">
        <v>0</v>
      </c>
      <c r="L287" s="921">
        <v>0</v>
      </c>
      <c r="M287" s="911">
        <v>0</v>
      </c>
      <c r="N287" s="1092">
        <v>400</v>
      </c>
      <c r="O287" s="1093">
        <v>0</v>
      </c>
      <c r="P287" s="920">
        <v>400</v>
      </c>
      <c r="Q287" s="1093">
        <v>400</v>
      </c>
      <c r="R287" s="1095">
        <v>0</v>
      </c>
      <c r="S287" s="923">
        <v>0</v>
      </c>
      <c r="T287" s="1093">
        <v>0</v>
      </c>
      <c r="U287" s="1400">
        <v>0</v>
      </c>
      <c r="V287" s="1401">
        <v>0</v>
      </c>
      <c r="W287" s="1401">
        <v>0</v>
      </c>
      <c r="X287" s="915" t="s">
        <v>1057</v>
      </c>
      <c r="Y287" s="646" t="s">
        <v>26</v>
      </c>
      <c r="Z287" s="937" t="s">
        <v>824</v>
      </c>
      <c r="AA287" s="1636" t="s">
        <v>882</v>
      </c>
      <c r="AB287" s="1393" t="s">
        <v>882</v>
      </c>
    </row>
    <row r="288" spans="1:28" ht="30" x14ac:dyDescent="0.25">
      <c r="A288" s="913" t="s">
        <v>1376</v>
      </c>
      <c r="B288" s="1394" t="s">
        <v>843</v>
      </c>
      <c r="C288" s="915">
        <v>2019</v>
      </c>
      <c r="D288" s="1100" t="s">
        <v>824</v>
      </c>
      <c r="E288" s="1395" t="s">
        <v>384</v>
      </c>
      <c r="F288" s="1396" t="s">
        <v>384</v>
      </c>
      <c r="G288" s="1397" t="s">
        <v>1377</v>
      </c>
      <c r="H288" s="1398">
        <v>6100</v>
      </c>
      <c r="I288" s="1398">
        <v>0</v>
      </c>
      <c r="J288" s="1402">
        <v>0</v>
      </c>
      <c r="K288" s="932">
        <v>0</v>
      </c>
      <c r="L288" s="921">
        <v>0</v>
      </c>
      <c r="M288" s="911">
        <v>0</v>
      </c>
      <c r="N288" s="1092">
        <v>6100</v>
      </c>
      <c r="O288" s="1093">
        <v>0</v>
      </c>
      <c r="P288" s="920">
        <v>6100</v>
      </c>
      <c r="Q288" s="1093">
        <v>6100</v>
      </c>
      <c r="R288" s="1095">
        <v>0</v>
      </c>
      <c r="S288" s="923">
        <v>0</v>
      </c>
      <c r="T288" s="1093">
        <v>0</v>
      </c>
      <c r="U288" s="1400">
        <v>0</v>
      </c>
      <c r="V288" s="1401">
        <v>0</v>
      </c>
      <c r="W288" s="1401">
        <v>0</v>
      </c>
      <c r="X288" s="915" t="s">
        <v>1057</v>
      </c>
      <c r="Y288" s="646" t="s">
        <v>26</v>
      </c>
      <c r="Z288" s="937" t="s">
        <v>824</v>
      </c>
      <c r="AA288" s="1636" t="s">
        <v>882</v>
      </c>
      <c r="AB288" s="1393" t="s">
        <v>882</v>
      </c>
    </row>
    <row r="289" spans="1:28" ht="15.75" thickBot="1" x14ac:dyDescent="0.3">
      <c r="A289" s="204"/>
      <c r="B289" s="262"/>
      <c r="C289" s="59"/>
      <c r="D289" s="59"/>
      <c r="E289" s="98"/>
      <c r="F289" s="69"/>
      <c r="G289" s="259"/>
      <c r="H289" s="208"/>
      <c r="I289" s="208"/>
      <c r="J289" s="781"/>
      <c r="K289" s="556"/>
      <c r="L289" s="744"/>
      <c r="M289" s="557"/>
      <c r="N289" s="558"/>
      <c r="O289" s="254"/>
      <c r="P289" s="303"/>
      <c r="Q289" s="602"/>
      <c r="R289" s="209"/>
      <c r="S289" s="9"/>
      <c r="T289" s="254"/>
      <c r="U289" s="263"/>
      <c r="V289" s="264"/>
      <c r="W289" s="264"/>
      <c r="X289" s="59"/>
      <c r="Y289" s="224"/>
      <c r="Z289" s="266"/>
      <c r="AA289" s="308"/>
      <c r="AB289" s="767"/>
    </row>
    <row r="290" spans="1:28" ht="32.25" thickBot="1" x14ac:dyDescent="0.3">
      <c r="A290" s="471" t="s">
        <v>824</v>
      </c>
      <c r="B290" s="852" t="s">
        <v>824</v>
      </c>
      <c r="C290" s="241" t="s">
        <v>824</v>
      </c>
      <c r="D290" s="126" t="s">
        <v>824</v>
      </c>
      <c r="E290" s="171" t="s">
        <v>824</v>
      </c>
      <c r="F290" s="172" t="s">
        <v>824</v>
      </c>
      <c r="G290" s="181" t="s">
        <v>971</v>
      </c>
      <c r="H290" s="106">
        <f t="shared" ref="H290:N290" si="17">SUM(H238:H289)</f>
        <v>841029.14087000012</v>
      </c>
      <c r="I290" s="106">
        <f t="shared" si="17"/>
        <v>32120.831420000002</v>
      </c>
      <c r="J290" s="106">
        <f t="shared" si="17"/>
        <v>1732.3570800000002</v>
      </c>
      <c r="K290" s="559">
        <f t="shared" si="17"/>
        <v>568.55722000000003</v>
      </c>
      <c r="L290" s="751">
        <f t="shared" si="17"/>
        <v>1163.7998600000001</v>
      </c>
      <c r="M290" s="560">
        <f t="shared" si="17"/>
        <v>12992.475</v>
      </c>
      <c r="N290" s="561">
        <f t="shared" si="17"/>
        <v>46065.96256</v>
      </c>
      <c r="O290" s="519">
        <v>61090.794580000002</v>
      </c>
      <c r="P290" s="106">
        <f t="shared" ref="P290:W290" si="18">SUM(P238:P289)</f>
        <v>-299.9999399999997</v>
      </c>
      <c r="Q290" s="106">
        <f t="shared" si="18"/>
        <v>60790.794640000007</v>
      </c>
      <c r="R290" s="555">
        <f t="shared" si="18"/>
        <v>0</v>
      </c>
      <c r="S290" s="519">
        <f t="shared" si="18"/>
        <v>0</v>
      </c>
      <c r="T290" s="819">
        <f t="shared" si="18"/>
        <v>0</v>
      </c>
      <c r="U290" s="519">
        <f t="shared" si="18"/>
        <v>186910.07164000001</v>
      </c>
      <c r="V290" s="519">
        <f t="shared" si="18"/>
        <v>561207.44316999998</v>
      </c>
      <c r="W290" s="519">
        <f t="shared" si="18"/>
        <v>0</v>
      </c>
      <c r="X290" s="144" t="s">
        <v>1342</v>
      </c>
      <c r="Y290" s="114" t="s">
        <v>824</v>
      </c>
      <c r="Z290" s="114" t="s">
        <v>824</v>
      </c>
      <c r="AA290" s="515" t="s">
        <v>824</v>
      </c>
      <c r="AB290" s="114" t="s">
        <v>824</v>
      </c>
    </row>
    <row r="291" spans="1:28" ht="45" x14ac:dyDescent="0.25">
      <c r="A291" s="67" t="s">
        <v>427</v>
      </c>
      <c r="B291" s="131" t="s">
        <v>428</v>
      </c>
      <c r="C291" s="158">
        <v>2010</v>
      </c>
      <c r="D291" s="11" t="s">
        <v>1110</v>
      </c>
      <c r="E291" s="97" t="s">
        <v>429</v>
      </c>
      <c r="F291" s="97" t="s">
        <v>429</v>
      </c>
      <c r="G291" s="768" t="s">
        <v>430</v>
      </c>
      <c r="H291" s="1">
        <v>531260.93999999994</v>
      </c>
      <c r="I291" s="1">
        <v>349663.80933999998</v>
      </c>
      <c r="J291" s="253">
        <v>21975.03</v>
      </c>
      <c r="K291" s="547">
        <v>10987.514999999999</v>
      </c>
      <c r="L291" s="201">
        <v>10987.514999999999</v>
      </c>
      <c r="M291" s="548">
        <v>10987.514999999999</v>
      </c>
      <c r="N291" s="227">
        <f>10987.515+0.00066</f>
        <v>10987.515659999999</v>
      </c>
      <c r="O291" s="477">
        <v>43950.060659999996</v>
      </c>
      <c r="P291" s="302">
        <v>0</v>
      </c>
      <c r="Q291" s="299">
        <f t="shared" ref="Q291:Q315" si="19">O291+P291</f>
        <v>43950.060659999996</v>
      </c>
      <c r="R291" s="809">
        <v>0</v>
      </c>
      <c r="S291" s="728">
        <v>0</v>
      </c>
      <c r="T291" s="2">
        <v>101022.5</v>
      </c>
      <c r="U291" s="3">
        <v>36624.57</v>
      </c>
      <c r="V291" s="729">
        <v>0</v>
      </c>
      <c r="W291" s="219">
        <v>0</v>
      </c>
      <c r="X291" s="386" t="s">
        <v>431</v>
      </c>
      <c r="Y291" s="723" t="s">
        <v>52</v>
      </c>
      <c r="Z291" s="495" t="s">
        <v>331</v>
      </c>
      <c r="AA291" s="310" t="s">
        <v>883</v>
      </c>
      <c r="AB291" s="119" t="s">
        <v>883</v>
      </c>
    </row>
    <row r="292" spans="1:28" ht="166.5" customHeight="1" x14ac:dyDescent="0.25">
      <c r="A292" s="71" t="s">
        <v>432</v>
      </c>
      <c r="B292" s="103" t="s">
        <v>433</v>
      </c>
      <c r="C292" s="156">
        <v>2012</v>
      </c>
      <c r="D292" s="5" t="s">
        <v>1109</v>
      </c>
      <c r="E292" s="88" t="s">
        <v>434</v>
      </c>
      <c r="F292" s="88" t="s">
        <v>434</v>
      </c>
      <c r="G292" s="769" t="s">
        <v>435</v>
      </c>
      <c r="H292" s="17">
        <v>257624</v>
      </c>
      <c r="I292" s="730">
        <v>5664.01</v>
      </c>
      <c r="J292" s="731">
        <v>0</v>
      </c>
      <c r="K292" s="551">
        <v>0</v>
      </c>
      <c r="L292" s="203">
        <v>0</v>
      </c>
      <c r="M292" s="364">
        <v>0</v>
      </c>
      <c r="N292" s="554">
        <v>3500</v>
      </c>
      <c r="O292" s="477">
        <v>3500</v>
      </c>
      <c r="P292" s="291">
        <v>0</v>
      </c>
      <c r="Q292" s="299">
        <f t="shared" si="19"/>
        <v>3500</v>
      </c>
      <c r="R292" s="36">
        <v>0</v>
      </c>
      <c r="S292" s="19">
        <v>0</v>
      </c>
      <c r="T292" s="18">
        <v>2000</v>
      </c>
      <c r="U292" s="19">
        <v>0</v>
      </c>
      <c r="V292" s="19">
        <v>246459.99</v>
      </c>
      <c r="W292" s="19">
        <v>0</v>
      </c>
      <c r="X292" s="386" t="s">
        <v>1387</v>
      </c>
      <c r="Y292" s="5" t="s">
        <v>1298</v>
      </c>
      <c r="Z292" s="644" t="s">
        <v>1299</v>
      </c>
      <c r="AA292" s="310" t="s">
        <v>1300</v>
      </c>
      <c r="AB292" s="116" t="s">
        <v>1300</v>
      </c>
    </row>
    <row r="293" spans="1:28" ht="30" x14ac:dyDescent="0.25">
      <c r="A293" s="71" t="s">
        <v>436</v>
      </c>
      <c r="B293" s="103" t="s">
        <v>437</v>
      </c>
      <c r="C293" s="159">
        <v>2015</v>
      </c>
      <c r="D293" s="89" t="s">
        <v>438</v>
      </c>
      <c r="E293" s="88" t="s">
        <v>439</v>
      </c>
      <c r="F293" s="88" t="s">
        <v>439</v>
      </c>
      <c r="G293" s="769" t="s">
        <v>440</v>
      </c>
      <c r="H293" s="25">
        <v>86727</v>
      </c>
      <c r="I293" s="25">
        <v>0</v>
      </c>
      <c r="J293" s="731">
        <v>0</v>
      </c>
      <c r="K293" s="551">
        <v>0</v>
      </c>
      <c r="L293" s="203">
        <v>0</v>
      </c>
      <c r="M293" s="364">
        <v>0</v>
      </c>
      <c r="N293" s="554">
        <v>0</v>
      </c>
      <c r="O293" s="60">
        <v>0</v>
      </c>
      <c r="P293" s="291">
        <v>0</v>
      </c>
      <c r="Q293" s="292">
        <f t="shared" si="19"/>
        <v>0</v>
      </c>
      <c r="R293" s="36">
        <v>0</v>
      </c>
      <c r="S293" s="19">
        <v>0</v>
      </c>
      <c r="T293" s="18">
        <v>15079.75</v>
      </c>
      <c r="U293" s="27">
        <v>0</v>
      </c>
      <c r="V293" s="29">
        <v>0</v>
      </c>
      <c r="W293" s="19">
        <v>71647.25</v>
      </c>
      <c r="X293" s="386" t="s">
        <v>1086</v>
      </c>
      <c r="Y293" s="5" t="s">
        <v>52</v>
      </c>
      <c r="Z293" s="644" t="s">
        <v>793</v>
      </c>
      <c r="AA293" s="310" t="s">
        <v>883</v>
      </c>
      <c r="AB293" s="116" t="s">
        <v>883</v>
      </c>
    </row>
    <row r="294" spans="1:28" ht="30" x14ac:dyDescent="0.25">
      <c r="A294" s="71" t="s">
        <v>441</v>
      </c>
      <c r="B294" s="94" t="s">
        <v>442</v>
      </c>
      <c r="C294" s="156">
        <v>2015</v>
      </c>
      <c r="D294" s="5" t="s">
        <v>443</v>
      </c>
      <c r="E294" s="88" t="s">
        <v>439</v>
      </c>
      <c r="F294" s="88" t="s">
        <v>439</v>
      </c>
      <c r="G294" s="769" t="s">
        <v>955</v>
      </c>
      <c r="H294" s="730">
        <v>3635</v>
      </c>
      <c r="I294" s="730">
        <v>635</v>
      </c>
      <c r="J294" s="731">
        <v>300</v>
      </c>
      <c r="K294" s="551">
        <v>0</v>
      </c>
      <c r="L294" s="203">
        <v>300</v>
      </c>
      <c r="M294" s="364">
        <v>0</v>
      </c>
      <c r="N294" s="554">
        <v>450</v>
      </c>
      <c r="O294" s="60">
        <v>0</v>
      </c>
      <c r="P294" s="291">
        <v>0</v>
      </c>
      <c r="Q294" s="292">
        <f t="shared" si="19"/>
        <v>0</v>
      </c>
      <c r="R294" s="36">
        <v>750</v>
      </c>
      <c r="S294" s="19">
        <v>0</v>
      </c>
      <c r="T294" s="18">
        <v>0</v>
      </c>
      <c r="U294" s="19">
        <v>2250</v>
      </c>
      <c r="V294" s="30">
        <v>0</v>
      </c>
      <c r="W294" s="19">
        <v>0</v>
      </c>
      <c r="X294" s="386" t="s">
        <v>817</v>
      </c>
      <c r="Y294" s="47" t="s">
        <v>52</v>
      </c>
      <c r="Z294" s="644" t="s">
        <v>767</v>
      </c>
      <c r="AA294" s="310" t="s">
        <v>883</v>
      </c>
      <c r="AB294" s="116" t="s">
        <v>883</v>
      </c>
    </row>
    <row r="295" spans="1:28" ht="30" x14ac:dyDescent="0.25">
      <c r="A295" s="71" t="s">
        <v>444</v>
      </c>
      <c r="B295" s="94" t="s">
        <v>445</v>
      </c>
      <c r="C295" s="156">
        <v>2016</v>
      </c>
      <c r="D295" s="5" t="s">
        <v>1108</v>
      </c>
      <c r="E295" s="73" t="s">
        <v>439</v>
      </c>
      <c r="F295" s="73" t="s">
        <v>439</v>
      </c>
      <c r="G295" s="770" t="s">
        <v>956</v>
      </c>
      <c r="H295" s="17">
        <v>53750.42</v>
      </c>
      <c r="I295" s="17">
        <v>5771.2</v>
      </c>
      <c r="J295" s="731">
        <v>6000</v>
      </c>
      <c r="K295" s="551">
        <v>0</v>
      </c>
      <c r="L295" s="203">
        <v>6000</v>
      </c>
      <c r="M295" s="364">
        <v>30000</v>
      </c>
      <c r="N295" s="554">
        <v>0</v>
      </c>
      <c r="O295" s="60">
        <v>0</v>
      </c>
      <c r="P295" s="291">
        <v>0</v>
      </c>
      <c r="Q295" s="292">
        <f t="shared" si="19"/>
        <v>0</v>
      </c>
      <c r="R295" s="36">
        <v>36000</v>
      </c>
      <c r="S295" s="19">
        <v>0</v>
      </c>
      <c r="T295" s="18">
        <v>11979.22</v>
      </c>
      <c r="U295" s="19">
        <v>0</v>
      </c>
      <c r="V295" s="30">
        <v>0</v>
      </c>
      <c r="W295" s="19">
        <v>0</v>
      </c>
      <c r="X295" s="386" t="s">
        <v>819</v>
      </c>
      <c r="Y295" s="47" t="s">
        <v>52</v>
      </c>
      <c r="Z295" s="644" t="s">
        <v>604</v>
      </c>
      <c r="AA295" s="310" t="s">
        <v>883</v>
      </c>
      <c r="AB295" s="116" t="s">
        <v>883</v>
      </c>
    </row>
    <row r="296" spans="1:28" ht="25.5" x14ac:dyDescent="0.25">
      <c r="A296" s="71" t="s">
        <v>446</v>
      </c>
      <c r="B296" s="94" t="s">
        <v>447</v>
      </c>
      <c r="C296" s="156">
        <v>2016</v>
      </c>
      <c r="D296" s="5" t="s">
        <v>1108</v>
      </c>
      <c r="E296" s="73" t="s">
        <v>448</v>
      </c>
      <c r="F296" s="73" t="s">
        <v>448</v>
      </c>
      <c r="G296" s="770" t="s">
        <v>449</v>
      </c>
      <c r="H296" s="730">
        <v>64134.499000000003</v>
      </c>
      <c r="I296" s="730">
        <v>51668.417599999993</v>
      </c>
      <c r="J296" s="731">
        <v>0</v>
      </c>
      <c r="K296" s="551">
        <v>0</v>
      </c>
      <c r="L296" s="203">
        <v>0</v>
      </c>
      <c r="M296" s="203">
        <v>2000</v>
      </c>
      <c r="N296" s="554">
        <v>0</v>
      </c>
      <c r="O296" s="60">
        <v>2000</v>
      </c>
      <c r="P296" s="291">
        <v>0</v>
      </c>
      <c r="Q296" s="292">
        <f t="shared" si="19"/>
        <v>2000</v>
      </c>
      <c r="R296" s="36">
        <v>0</v>
      </c>
      <c r="S296" s="19">
        <v>0</v>
      </c>
      <c r="T296" s="26">
        <v>0</v>
      </c>
      <c r="U296" s="27">
        <v>0</v>
      </c>
      <c r="V296" s="29">
        <v>0</v>
      </c>
      <c r="W296" s="19">
        <v>10466.081399999999</v>
      </c>
      <c r="X296" s="735" t="s">
        <v>1388</v>
      </c>
      <c r="Y296" s="47" t="s">
        <v>52</v>
      </c>
      <c r="Z296" s="644" t="s">
        <v>604</v>
      </c>
      <c r="AA296" s="310" t="s">
        <v>883</v>
      </c>
      <c r="AB296" s="116" t="s">
        <v>883</v>
      </c>
    </row>
    <row r="297" spans="1:28" ht="38.25" x14ac:dyDescent="0.25">
      <c r="A297" s="71" t="s">
        <v>450</v>
      </c>
      <c r="B297" s="94" t="s">
        <v>451</v>
      </c>
      <c r="C297" s="156">
        <v>2017</v>
      </c>
      <c r="D297" s="5" t="s">
        <v>1104</v>
      </c>
      <c r="E297" s="73" t="s">
        <v>434</v>
      </c>
      <c r="F297" s="73" t="s">
        <v>434</v>
      </c>
      <c r="G297" s="770" t="s">
        <v>452</v>
      </c>
      <c r="H297" s="17">
        <v>40039.019999999997</v>
      </c>
      <c r="I297" s="17">
        <v>27585.908880000003</v>
      </c>
      <c r="J297" s="731">
        <v>0</v>
      </c>
      <c r="K297" s="551">
        <v>0</v>
      </c>
      <c r="L297" s="203">
        <v>0</v>
      </c>
      <c r="M297" s="364">
        <v>12453.11112</v>
      </c>
      <c r="N297" s="554">
        <v>0</v>
      </c>
      <c r="O297" s="60">
        <v>12453.11112</v>
      </c>
      <c r="P297" s="291">
        <v>0</v>
      </c>
      <c r="Q297" s="292">
        <f t="shared" si="19"/>
        <v>12453.11112</v>
      </c>
      <c r="R297" s="807">
        <v>0</v>
      </c>
      <c r="S297" s="19">
        <v>0</v>
      </c>
      <c r="T297" s="18">
        <v>0</v>
      </c>
      <c r="U297" s="19">
        <v>0</v>
      </c>
      <c r="V297" s="30">
        <v>0</v>
      </c>
      <c r="W297" s="19">
        <v>0</v>
      </c>
      <c r="X297" s="735" t="s">
        <v>1283</v>
      </c>
      <c r="Y297" s="47" t="s">
        <v>52</v>
      </c>
      <c r="Z297" s="429" t="s">
        <v>792</v>
      </c>
      <c r="AA297" s="310" t="s">
        <v>883</v>
      </c>
      <c r="AB297" s="116" t="s">
        <v>883</v>
      </c>
    </row>
    <row r="298" spans="1:28" ht="106.5" customHeight="1" x14ac:dyDescent="0.25">
      <c r="A298" s="1062" t="s">
        <v>453</v>
      </c>
      <c r="B298" s="1314" t="s">
        <v>454</v>
      </c>
      <c r="C298" s="1669">
        <v>2017</v>
      </c>
      <c r="D298" s="1063" t="s">
        <v>1104</v>
      </c>
      <c r="E298" s="1329" t="s">
        <v>434</v>
      </c>
      <c r="F298" s="1329" t="s">
        <v>434</v>
      </c>
      <c r="G298" s="1670" t="s">
        <v>455</v>
      </c>
      <c r="H298" s="1319">
        <v>20400</v>
      </c>
      <c r="I298" s="1319">
        <v>3488.43</v>
      </c>
      <c r="J298" s="1671">
        <v>0</v>
      </c>
      <c r="K298" s="1068">
        <v>0</v>
      </c>
      <c r="L298" s="1069">
        <v>0</v>
      </c>
      <c r="M298" s="1070">
        <v>3711.57</v>
      </c>
      <c r="N298" s="1071">
        <v>0</v>
      </c>
      <c r="O298" s="1072">
        <v>3711.5699999999997</v>
      </c>
      <c r="P298" s="1066">
        <v>0</v>
      </c>
      <c r="Q298" s="1073">
        <f t="shared" si="19"/>
        <v>3711.5699999999997</v>
      </c>
      <c r="R298" s="1067">
        <v>0</v>
      </c>
      <c r="S298" s="1075">
        <v>0</v>
      </c>
      <c r="T298" s="1321">
        <v>3000</v>
      </c>
      <c r="U298" s="1075">
        <v>0</v>
      </c>
      <c r="V298" s="1072">
        <v>0</v>
      </c>
      <c r="W298" s="1075">
        <v>10200</v>
      </c>
      <c r="X298" s="1672" t="s">
        <v>1389</v>
      </c>
      <c r="Y298" s="1673" t="s">
        <v>1284</v>
      </c>
      <c r="Z298" s="1674" t="s">
        <v>1285</v>
      </c>
      <c r="AA298" s="1079" t="s">
        <v>1286</v>
      </c>
      <c r="AB298" s="1078" t="s">
        <v>1286</v>
      </c>
    </row>
    <row r="299" spans="1:28" ht="30" x14ac:dyDescent="0.25">
      <c r="A299" s="71" t="s">
        <v>456</v>
      </c>
      <c r="B299" s="94" t="s">
        <v>457</v>
      </c>
      <c r="C299" s="156">
        <v>2017</v>
      </c>
      <c r="D299" s="5" t="s">
        <v>1104</v>
      </c>
      <c r="E299" s="73" t="s">
        <v>458</v>
      </c>
      <c r="F299" s="73" t="s">
        <v>458</v>
      </c>
      <c r="G299" s="770" t="s">
        <v>459</v>
      </c>
      <c r="H299" s="17">
        <v>99892</v>
      </c>
      <c r="I299" s="17">
        <v>68500</v>
      </c>
      <c r="J299" s="731">
        <v>0</v>
      </c>
      <c r="K299" s="551">
        <v>0</v>
      </c>
      <c r="L299" s="203">
        <v>0</v>
      </c>
      <c r="M299" s="364">
        <v>9000</v>
      </c>
      <c r="N299" s="554">
        <v>17500</v>
      </c>
      <c r="O299" s="60">
        <v>26500</v>
      </c>
      <c r="P299" s="291">
        <v>0</v>
      </c>
      <c r="Q299" s="292">
        <f t="shared" si="19"/>
        <v>26500</v>
      </c>
      <c r="R299" s="807">
        <v>0</v>
      </c>
      <c r="S299" s="19">
        <v>0</v>
      </c>
      <c r="T299" s="18">
        <v>4892</v>
      </c>
      <c r="U299" s="19">
        <v>0</v>
      </c>
      <c r="V299" s="30">
        <v>0</v>
      </c>
      <c r="W299" s="19">
        <v>0</v>
      </c>
      <c r="X299" s="724" t="s">
        <v>960</v>
      </c>
      <c r="Y299" s="47" t="s">
        <v>52</v>
      </c>
      <c r="Z299" s="496" t="s">
        <v>326</v>
      </c>
      <c r="AA299" s="310" t="s">
        <v>883</v>
      </c>
      <c r="AB299" s="116" t="s">
        <v>883</v>
      </c>
    </row>
    <row r="300" spans="1:28" ht="38.25" x14ac:dyDescent="0.25">
      <c r="A300" s="71" t="s">
        <v>461</v>
      </c>
      <c r="B300" s="94" t="s">
        <v>462</v>
      </c>
      <c r="C300" s="156">
        <v>2017</v>
      </c>
      <c r="D300" s="5" t="s">
        <v>1103</v>
      </c>
      <c r="E300" s="73" t="s">
        <v>439</v>
      </c>
      <c r="F300" s="73" t="s">
        <v>439</v>
      </c>
      <c r="G300" s="770" t="s">
        <v>463</v>
      </c>
      <c r="H300" s="17">
        <v>9000</v>
      </c>
      <c r="I300" s="17">
        <v>0</v>
      </c>
      <c r="J300" s="731">
        <v>0</v>
      </c>
      <c r="K300" s="551">
        <v>0</v>
      </c>
      <c r="L300" s="203">
        <v>0</v>
      </c>
      <c r="M300" s="364">
        <v>0</v>
      </c>
      <c r="N300" s="554">
        <f>8993.22+0.004</f>
        <v>8993.2240000000002</v>
      </c>
      <c r="O300" s="60">
        <v>8993.2240000000002</v>
      </c>
      <c r="P300" s="291">
        <v>0</v>
      </c>
      <c r="Q300" s="292">
        <f t="shared" si="19"/>
        <v>8993.2240000000002</v>
      </c>
      <c r="R300" s="807">
        <v>0</v>
      </c>
      <c r="S300" s="19">
        <v>0</v>
      </c>
      <c r="T300" s="18">
        <v>6.7759999999999998</v>
      </c>
      <c r="U300" s="19">
        <v>0</v>
      </c>
      <c r="V300" s="30">
        <v>0</v>
      </c>
      <c r="W300" s="19">
        <v>0</v>
      </c>
      <c r="X300" s="724" t="s">
        <v>1287</v>
      </c>
      <c r="Y300" s="5" t="s">
        <v>52</v>
      </c>
      <c r="Z300" s="429" t="s">
        <v>326</v>
      </c>
      <c r="AA300" s="310" t="s">
        <v>883</v>
      </c>
      <c r="AB300" s="116" t="s">
        <v>883</v>
      </c>
    </row>
    <row r="301" spans="1:28" ht="51" x14ac:dyDescent="0.25">
      <c r="A301" s="71" t="s">
        <v>464</v>
      </c>
      <c r="B301" s="94" t="s">
        <v>465</v>
      </c>
      <c r="C301" s="156">
        <v>2017</v>
      </c>
      <c r="D301" s="5" t="s">
        <v>1103</v>
      </c>
      <c r="E301" s="73" t="s">
        <v>434</v>
      </c>
      <c r="F301" s="73" t="s">
        <v>434</v>
      </c>
      <c r="G301" s="770" t="s">
        <v>466</v>
      </c>
      <c r="H301" s="17">
        <v>45685</v>
      </c>
      <c r="I301" s="17">
        <v>0</v>
      </c>
      <c r="J301" s="731">
        <v>0</v>
      </c>
      <c r="K301" s="551">
        <v>0</v>
      </c>
      <c r="L301" s="203">
        <v>0</v>
      </c>
      <c r="M301" s="364">
        <v>0</v>
      </c>
      <c r="N301" s="554">
        <v>15000</v>
      </c>
      <c r="O301" s="60">
        <v>15000</v>
      </c>
      <c r="P301" s="291">
        <v>0</v>
      </c>
      <c r="Q301" s="292">
        <f t="shared" si="19"/>
        <v>15000</v>
      </c>
      <c r="R301" s="807">
        <v>0</v>
      </c>
      <c r="S301" s="19">
        <v>0</v>
      </c>
      <c r="T301" s="18">
        <v>5000</v>
      </c>
      <c r="U301" s="19">
        <v>25685</v>
      </c>
      <c r="V301" s="30">
        <v>0</v>
      </c>
      <c r="W301" s="19">
        <v>0</v>
      </c>
      <c r="X301" s="735" t="s">
        <v>1390</v>
      </c>
      <c r="Y301" s="5" t="s">
        <v>52</v>
      </c>
      <c r="Z301" s="429" t="s">
        <v>1062</v>
      </c>
      <c r="AA301" s="310" t="s">
        <v>883</v>
      </c>
      <c r="AB301" s="116" t="s">
        <v>882</v>
      </c>
    </row>
    <row r="302" spans="1:28" ht="30" x14ac:dyDescent="0.25">
      <c r="A302" s="71" t="s">
        <v>467</v>
      </c>
      <c r="B302" s="94" t="s">
        <v>794</v>
      </c>
      <c r="C302" s="156">
        <v>2018</v>
      </c>
      <c r="D302" s="5" t="s">
        <v>239</v>
      </c>
      <c r="E302" s="73" t="s">
        <v>439</v>
      </c>
      <c r="F302" s="73" t="s">
        <v>439</v>
      </c>
      <c r="G302" s="770" t="s">
        <v>468</v>
      </c>
      <c r="H302" s="17">
        <v>99313</v>
      </c>
      <c r="I302" s="17">
        <v>24500</v>
      </c>
      <c r="J302" s="731">
        <v>0</v>
      </c>
      <c r="K302" s="551">
        <v>0</v>
      </c>
      <c r="L302" s="203">
        <v>0</v>
      </c>
      <c r="M302" s="364">
        <v>0</v>
      </c>
      <c r="N302" s="554">
        <v>54813</v>
      </c>
      <c r="O302" s="580">
        <v>54813</v>
      </c>
      <c r="P302" s="291">
        <v>0</v>
      </c>
      <c r="Q302" s="292">
        <f t="shared" si="19"/>
        <v>54813</v>
      </c>
      <c r="R302" s="807">
        <v>0</v>
      </c>
      <c r="S302" s="19">
        <v>0</v>
      </c>
      <c r="T302" s="28">
        <v>20000</v>
      </c>
      <c r="U302" s="19">
        <v>0</v>
      </c>
      <c r="V302" s="30">
        <v>0</v>
      </c>
      <c r="W302" s="19">
        <v>0</v>
      </c>
      <c r="X302" s="156" t="s">
        <v>1078</v>
      </c>
      <c r="Y302" s="47" t="s">
        <v>52</v>
      </c>
      <c r="Z302" s="429" t="s">
        <v>604</v>
      </c>
      <c r="AA302" s="310" t="s">
        <v>883</v>
      </c>
      <c r="AB302" s="116" t="s">
        <v>883</v>
      </c>
    </row>
    <row r="303" spans="1:28" s="1492" customFormat="1" ht="51" x14ac:dyDescent="0.25">
      <c r="A303" s="151" t="s">
        <v>469</v>
      </c>
      <c r="B303" s="130" t="s">
        <v>470</v>
      </c>
      <c r="C303" s="234">
        <v>2018</v>
      </c>
      <c r="D303" s="78" t="s">
        <v>239</v>
      </c>
      <c r="E303" s="86" t="s">
        <v>448</v>
      </c>
      <c r="F303" s="86" t="s">
        <v>448</v>
      </c>
      <c r="G303" s="221" t="s">
        <v>471</v>
      </c>
      <c r="H303" s="38">
        <v>12000</v>
      </c>
      <c r="I303" s="38">
        <v>500.94</v>
      </c>
      <c r="J303" s="736">
        <v>0</v>
      </c>
      <c r="K303" s="583">
        <v>0</v>
      </c>
      <c r="L303" s="387">
        <v>0</v>
      </c>
      <c r="M303" s="388">
        <v>0</v>
      </c>
      <c r="N303" s="582">
        <v>0</v>
      </c>
      <c r="O303" s="740">
        <v>0</v>
      </c>
      <c r="P303" s="710">
        <v>0</v>
      </c>
      <c r="Q303" s="678">
        <f t="shared" si="19"/>
        <v>0</v>
      </c>
      <c r="R303" s="811">
        <v>0</v>
      </c>
      <c r="S303" s="24">
        <v>0</v>
      </c>
      <c r="T303" s="20">
        <v>11499.06</v>
      </c>
      <c r="U303" s="24">
        <v>0</v>
      </c>
      <c r="V303" s="85">
        <v>0</v>
      </c>
      <c r="W303" s="24">
        <v>0</v>
      </c>
      <c r="X303" s="842" t="s">
        <v>1301</v>
      </c>
      <c r="Y303" s="737" t="s">
        <v>891</v>
      </c>
      <c r="Z303" s="739" t="s">
        <v>604</v>
      </c>
      <c r="AA303" s="392" t="s">
        <v>882</v>
      </c>
      <c r="AB303" s="74" t="s">
        <v>882</v>
      </c>
    </row>
    <row r="304" spans="1:28" ht="38.25" x14ac:dyDescent="0.25">
      <c r="A304" s="71" t="s">
        <v>473</v>
      </c>
      <c r="B304" s="94" t="s">
        <v>795</v>
      </c>
      <c r="C304" s="156">
        <v>2018</v>
      </c>
      <c r="D304" s="5" t="s">
        <v>945</v>
      </c>
      <c r="E304" s="73" t="s">
        <v>434</v>
      </c>
      <c r="F304" s="73" t="s">
        <v>434</v>
      </c>
      <c r="G304" s="770" t="s">
        <v>474</v>
      </c>
      <c r="H304" s="17">
        <v>31544.25</v>
      </c>
      <c r="I304" s="17">
        <v>4090.2245300000004</v>
      </c>
      <c r="J304" s="731">
        <v>0</v>
      </c>
      <c r="K304" s="551">
        <v>0</v>
      </c>
      <c r="L304" s="203">
        <v>0</v>
      </c>
      <c r="M304" s="364">
        <v>24404.03</v>
      </c>
      <c r="N304" s="554">
        <v>0</v>
      </c>
      <c r="O304" s="60">
        <v>24404.03</v>
      </c>
      <c r="P304" s="291">
        <v>0</v>
      </c>
      <c r="Q304" s="292">
        <f t="shared" si="19"/>
        <v>24404.03</v>
      </c>
      <c r="R304" s="807">
        <v>0</v>
      </c>
      <c r="S304" s="19">
        <v>0</v>
      </c>
      <c r="T304" s="30">
        <v>2000</v>
      </c>
      <c r="U304" s="19">
        <v>0</v>
      </c>
      <c r="V304" s="30">
        <v>0</v>
      </c>
      <c r="W304" s="19">
        <v>1049.9954700000001</v>
      </c>
      <c r="X304" s="386" t="s">
        <v>1288</v>
      </c>
      <c r="Y304" s="47" t="s">
        <v>52</v>
      </c>
      <c r="Z304" s="429" t="s">
        <v>792</v>
      </c>
      <c r="AA304" s="310" t="s">
        <v>883</v>
      </c>
      <c r="AB304" s="116" t="s">
        <v>883</v>
      </c>
    </row>
    <row r="305" spans="1:28" ht="89.25" x14ac:dyDescent="0.25">
      <c r="A305" s="71" t="s">
        <v>475</v>
      </c>
      <c r="B305" s="94" t="s">
        <v>796</v>
      </c>
      <c r="C305" s="156">
        <v>2018</v>
      </c>
      <c r="D305" s="5" t="s">
        <v>945</v>
      </c>
      <c r="E305" s="73" t="s">
        <v>434</v>
      </c>
      <c r="F305" s="174" t="s">
        <v>434</v>
      </c>
      <c r="G305" s="770" t="s">
        <v>476</v>
      </c>
      <c r="H305" s="17">
        <v>2500</v>
      </c>
      <c r="I305" s="17">
        <v>346.99721</v>
      </c>
      <c r="J305" s="731">
        <v>0</v>
      </c>
      <c r="K305" s="551">
        <v>0</v>
      </c>
      <c r="L305" s="203">
        <v>0</v>
      </c>
      <c r="M305" s="364">
        <v>778.00279</v>
      </c>
      <c r="N305" s="554">
        <v>0</v>
      </c>
      <c r="O305" s="60">
        <v>778.00279</v>
      </c>
      <c r="P305" s="291">
        <v>0</v>
      </c>
      <c r="Q305" s="292">
        <f t="shared" si="19"/>
        <v>778.00279</v>
      </c>
      <c r="R305" s="807">
        <v>0</v>
      </c>
      <c r="S305" s="19">
        <v>0</v>
      </c>
      <c r="T305" s="30">
        <v>250</v>
      </c>
      <c r="U305" s="19">
        <v>0</v>
      </c>
      <c r="V305" s="30">
        <v>0</v>
      </c>
      <c r="W305" s="19">
        <v>1125</v>
      </c>
      <c r="X305" s="386" t="s">
        <v>1289</v>
      </c>
      <c r="Y305" s="47" t="s">
        <v>1290</v>
      </c>
      <c r="Z305" s="496" t="s">
        <v>1291</v>
      </c>
      <c r="AA305" s="310" t="s">
        <v>1286</v>
      </c>
      <c r="AB305" s="116" t="s">
        <v>1286</v>
      </c>
    </row>
    <row r="306" spans="1:28" ht="38.25" x14ac:dyDescent="0.25">
      <c r="A306" s="71" t="s">
        <v>477</v>
      </c>
      <c r="B306" s="94" t="s">
        <v>797</v>
      </c>
      <c r="C306" s="156">
        <v>2018</v>
      </c>
      <c r="D306" s="5" t="s">
        <v>945</v>
      </c>
      <c r="E306" s="73" t="s">
        <v>434</v>
      </c>
      <c r="F306" s="174" t="s">
        <v>434</v>
      </c>
      <c r="G306" s="770" t="s">
        <v>478</v>
      </c>
      <c r="H306" s="17">
        <v>12415</v>
      </c>
      <c r="I306" s="17">
        <v>5470.1869400000005</v>
      </c>
      <c r="J306" s="731">
        <v>0</v>
      </c>
      <c r="K306" s="551">
        <v>0</v>
      </c>
      <c r="L306" s="203">
        <v>0</v>
      </c>
      <c r="M306" s="364">
        <v>6944.8130600000004</v>
      </c>
      <c r="N306" s="554">
        <v>0</v>
      </c>
      <c r="O306" s="60">
        <v>6944.8130600000004</v>
      </c>
      <c r="P306" s="291">
        <v>0</v>
      </c>
      <c r="Q306" s="292">
        <f t="shared" si="19"/>
        <v>6944.8130600000004</v>
      </c>
      <c r="R306" s="807">
        <v>0</v>
      </c>
      <c r="S306" s="19">
        <v>0</v>
      </c>
      <c r="T306" s="30">
        <v>0</v>
      </c>
      <c r="U306" s="19">
        <v>0</v>
      </c>
      <c r="V306" s="30">
        <v>0</v>
      </c>
      <c r="W306" s="19">
        <v>0</v>
      </c>
      <c r="X306" s="735" t="s">
        <v>1292</v>
      </c>
      <c r="Y306" s="47" t="s">
        <v>52</v>
      </c>
      <c r="Z306" s="429" t="s">
        <v>792</v>
      </c>
      <c r="AA306" s="310" t="s">
        <v>883</v>
      </c>
      <c r="AB306" s="116" t="s">
        <v>883</v>
      </c>
    </row>
    <row r="307" spans="1:28" s="1492" customFormat="1" ht="51" x14ac:dyDescent="0.25">
      <c r="A307" s="151" t="s">
        <v>479</v>
      </c>
      <c r="B307" s="130" t="s">
        <v>798</v>
      </c>
      <c r="C307" s="157">
        <v>2018</v>
      </c>
      <c r="D307" s="75" t="s">
        <v>945</v>
      </c>
      <c r="E307" s="84" t="s">
        <v>448</v>
      </c>
      <c r="F307" s="77" t="s">
        <v>448</v>
      </c>
      <c r="G307" s="189" t="s">
        <v>957</v>
      </c>
      <c r="H307" s="22">
        <v>500</v>
      </c>
      <c r="I307" s="22">
        <v>0</v>
      </c>
      <c r="J307" s="736">
        <v>0</v>
      </c>
      <c r="K307" s="583">
        <v>0</v>
      </c>
      <c r="L307" s="387">
        <v>0</v>
      </c>
      <c r="M307" s="388">
        <v>0</v>
      </c>
      <c r="N307" s="582">
        <v>0</v>
      </c>
      <c r="O307" s="587">
        <v>0</v>
      </c>
      <c r="P307" s="710">
        <v>0</v>
      </c>
      <c r="Q307" s="389">
        <f t="shared" si="19"/>
        <v>0</v>
      </c>
      <c r="R307" s="810">
        <v>0</v>
      </c>
      <c r="S307" s="24">
        <v>0</v>
      </c>
      <c r="T307" s="23">
        <v>500</v>
      </c>
      <c r="U307" s="24">
        <v>0</v>
      </c>
      <c r="V307" s="40">
        <v>0</v>
      </c>
      <c r="W307" s="24">
        <v>0</v>
      </c>
      <c r="X307" s="838" t="s">
        <v>1302</v>
      </c>
      <c r="Y307" s="737" t="s">
        <v>891</v>
      </c>
      <c r="Z307" s="739" t="s">
        <v>326</v>
      </c>
      <c r="AA307" s="1115" t="s">
        <v>883</v>
      </c>
      <c r="AB307" s="771" t="s">
        <v>882</v>
      </c>
    </row>
    <row r="308" spans="1:28" s="1492" customFormat="1" ht="89.25" x14ac:dyDescent="0.25">
      <c r="A308" s="151" t="s">
        <v>480</v>
      </c>
      <c r="B308" s="130" t="s">
        <v>799</v>
      </c>
      <c r="C308" s="157">
        <v>2018</v>
      </c>
      <c r="D308" s="75" t="s">
        <v>945</v>
      </c>
      <c r="E308" s="84" t="s">
        <v>460</v>
      </c>
      <c r="F308" s="77" t="s">
        <v>460</v>
      </c>
      <c r="G308" s="189" t="s">
        <v>481</v>
      </c>
      <c r="H308" s="22">
        <v>50000</v>
      </c>
      <c r="I308" s="22">
        <v>0</v>
      </c>
      <c r="J308" s="736">
        <v>0</v>
      </c>
      <c r="K308" s="583">
        <v>0</v>
      </c>
      <c r="L308" s="387">
        <v>0</v>
      </c>
      <c r="M308" s="388">
        <v>0</v>
      </c>
      <c r="N308" s="582">
        <v>0</v>
      </c>
      <c r="O308" s="587">
        <v>0</v>
      </c>
      <c r="P308" s="710">
        <v>0</v>
      </c>
      <c r="Q308" s="389">
        <f t="shared" si="19"/>
        <v>0</v>
      </c>
      <c r="R308" s="810">
        <v>0</v>
      </c>
      <c r="S308" s="24">
        <v>0</v>
      </c>
      <c r="T308" s="40">
        <v>50000</v>
      </c>
      <c r="U308" s="24">
        <v>0</v>
      </c>
      <c r="V308" s="1116">
        <v>0</v>
      </c>
      <c r="W308" s="24">
        <v>0</v>
      </c>
      <c r="X308" s="473" t="s">
        <v>1303</v>
      </c>
      <c r="Y308" s="737" t="s">
        <v>891</v>
      </c>
      <c r="Z308" s="738" t="s">
        <v>691</v>
      </c>
      <c r="AA308" s="392" t="s">
        <v>882</v>
      </c>
      <c r="AB308" s="74" t="s">
        <v>882</v>
      </c>
    </row>
    <row r="309" spans="1:28" ht="38.25" x14ac:dyDescent="0.25">
      <c r="A309" s="116" t="s">
        <v>482</v>
      </c>
      <c r="B309" s="131" t="s">
        <v>800</v>
      </c>
      <c r="C309" s="156">
        <v>2018</v>
      </c>
      <c r="D309" s="5" t="s">
        <v>111</v>
      </c>
      <c r="E309" s="73" t="s">
        <v>429</v>
      </c>
      <c r="F309" s="73" t="s">
        <v>429</v>
      </c>
      <c r="G309" s="770" t="s">
        <v>483</v>
      </c>
      <c r="H309" s="862">
        <v>7235.16</v>
      </c>
      <c r="I309" s="17">
        <v>2500</v>
      </c>
      <c r="J309" s="731">
        <v>0</v>
      </c>
      <c r="K309" s="551">
        <v>0</v>
      </c>
      <c r="L309" s="203">
        <v>0</v>
      </c>
      <c r="M309" s="364">
        <v>3479.4710799999998</v>
      </c>
      <c r="N309" s="554">
        <v>0</v>
      </c>
      <c r="O309" s="60">
        <v>3479.4710799999998</v>
      </c>
      <c r="P309" s="291">
        <v>0</v>
      </c>
      <c r="Q309" s="292">
        <f t="shared" si="19"/>
        <v>3479.4710799999998</v>
      </c>
      <c r="R309" s="36">
        <v>0</v>
      </c>
      <c r="S309" s="19">
        <v>0</v>
      </c>
      <c r="T309" s="30">
        <v>1255.6889200000001</v>
      </c>
      <c r="U309" s="19">
        <v>0</v>
      </c>
      <c r="V309" s="30">
        <v>0</v>
      </c>
      <c r="W309" s="19">
        <v>0</v>
      </c>
      <c r="X309" s="47" t="s">
        <v>1293</v>
      </c>
      <c r="Y309" s="47" t="s">
        <v>52</v>
      </c>
      <c r="Z309" s="429" t="s">
        <v>604</v>
      </c>
      <c r="AA309" s="310" t="s">
        <v>883</v>
      </c>
      <c r="AB309" s="843" t="s">
        <v>883</v>
      </c>
    </row>
    <row r="310" spans="1:28" ht="38.25" x14ac:dyDescent="0.25">
      <c r="A310" s="71" t="s">
        <v>484</v>
      </c>
      <c r="B310" s="94" t="s">
        <v>801</v>
      </c>
      <c r="C310" s="156">
        <v>2018</v>
      </c>
      <c r="D310" s="5" t="s">
        <v>111</v>
      </c>
      <c r="E310" s="73" t="s">
        <v>472</v>
      </c>
      <c r="F310" s="73" t="s">
        <v>472</v>
      </c>
      <c r="G310" s="770" t="s">
        <v>485</v>
      </c>
      <c r="H310" s="17">
        <v>68000</v>
      </c>
      <c r="I310" s="17">
        <v>33000</v>
      </c>
      <c r="J310" s="731">
        <v>0</v>
      </c>
      <c r="K310" s="551">
        <v>0</v>
      </c>
      <c r="L310" s="203">
        <v>0</v>
      </c>
      <c r="M310" s="364">
        <v>0</v>
      </c>
      <c r="N310" s="554">
        <v>33000</v>
      </c>
      <c r="O310" s="580">
        <v>33000</v>
      </c>
      <c r="P310" s="291">
        <v>0</v>
      </c>
      <c r="Q310" s="292">
        <f t="shared" si="19"/>
        <v>33000</v>
      </c>
      <c r="R310" s="807">
        <v>0</v>
      </c>
      <c r="S310" s="19">
        <v>0</v>
      </c>
      <c r="T310" s="18">
        <v>2000</v>
      </c>
      <c r="U310" s="19">
        <v>0</v>
      </c>
      <c r="V310" s="30">
        <v>0</v>
      </c>
      <c r="W310" s="19">
        <v>0</v>
      </c>
      <c r="X310" s="81" t="s">
        <v>1079</v>
      </c>
      <c r="Y310" s="47" t="s">
        <v>26</v>
      </c>
      <c r="Z310" s="429" t="s">
        <v>792</v>
      </c>
      <c r="AA310" s="310" t="s">
        <v>882</v>
      </c>
      <c r="AB310" s="116" t="s">
        <v>882</v>
      </c>
    </row>
    <row r="311" spans="1:28" ht="25.5" x14ac:dyDescent="0.25">
      <c r="A311" s="131" t="s">
        <v>802</v>
      </c>
      <c r="B311" s="743" t="s">
        <v>1249</v>
      </c>
      <c r="C311" s="4">
        <v>2019</v>
      </c>
      <c r="D311" s="4" t="s">
        <v>854</v>
      </c>
      <c r="E311" s="68" t="s">
        <v>472</v>
      </c>
      <c r="F311" s="97" t="s">
        <v>472</v>
      </c>
      <c r="G311" s="768" t="s">
        <v>803</v>
      </c>
      <c r="H311" s="1">
        <v>230000</v>
      </c>
      <c r="I311" s="1">
        <v>0</v>
      </c>
      <c r="J311" s="731">
        <v>0</v>
      </c>
      <c r="K311" s="551">
        <v>0</v>
      </c>
      <c r="L311" s="203">
        <v>0</v>
      </c>
      <c r="M311" s="364">
        <v>20000</v>
      </c>
      <c r="N311" s="554">
        <v>10000</v>
      </c>
      <c r="O311" s="477">
        <v>30000</v>
      </c>
      <c r="P311" s="302">
        <v>0</v>
      </c>
      <c r="Q311" s="299">
        <f t="shared" si="19"/>
        <v>30000</v>
      </c>
      <c r="R311" s="809">
        <v>0</v>
      </c>
      <c r="S311" s="19">
        <v>0</v>
      </c>
      <c r="T311" s="2">
        <v>3000</v>
      </c>
      <c r="U311" s="3">
        <v>197000</v>
      </c>
      <c r="V311" s="28">
        <v>0</v>
      </c>
      <c r="W311" s="19">
        <v>0</v>
      </c>
      <c r="X311" s="386" t="s">
        <v>1294</v>
      </c>
      <c r="Y311" s="4" t="s">
        <v>1295</v>
      </c>
      <c r="Z311" s="495" t="s">
        <v>940</v>
      </c>
      <c r="AA311" s="309" t="s">
        <v>883</v>
      </c>
      <c r="AB311" s="118" t="s">
        <v>883</v>
      </c>
    </row>
    <row r="312" spans="1:28" ht="38.25" x14ac:dyDescent="0.25">
      <c r="A312" s="71" t="s">
        <v>804</v>
      </c>
      <c r="B312" s="837" t="s">
        <v>843</v>
      </c>
      <c r="C312" s="5">
        <v>2019</v>
      </c>
      <c r="D312" s="5" t="s">
        <v>854</v>
      </c>
      <c r="E312" s="72" t="s">
        <v>439</v>
      </c>
      <c r="F312" s="73" t="s">
        <v>439</v>
      </c>
      <c r="G312" s="770" t="s">
        <v>1085</v>
      </c>
      <c r="H312" s="17">
        <v>25986</v>
      </c>
      <c r="I312" s="17">
        <v>0</v>
      </c>
      <c r="J312" s="731">
        <v>0</v>
      </c>
      <c r="K312" s="551">
        <v>0</v>
      </c>
      <c r="L312" s="203">
        <v>0</v>
      </c>
      <c r="M312" s="364">
        <v>0</v>
      </c>
      <c r="N312" s="554">
        <v>10000</v>
      </c>
      <c r="O312" s="60">
        <v>10000</v>
      </c>
      <c r="P312" s="291">
        <v>0</v>
      </c>
      <c r="Q312" s="292">
        <f t="shared" si="19"/>
        <v>10000</v>
      </c>
      <c r="R312" s="807">
        <v>0</v>
      </c>
      <c r="S312" s="19">
        <v>0</v>
      </c>
      <c r="T312" s="18">
        <v>15986</v>
      </c>
      <c r="U312" s="19">
        <v>0</v>
      </c>
      <c r="V312" s="30">
        <v>0</v>
      </c>
      <c r="W312" s="19">
        <v>0</v>
      </c>
      <c r="X312" s="81" t="s">
        <v>1142</v>
      </c>
      <c r="Y312" s="5" t="s">
        <v>52</v>
      </c>
      <c r="Z312" s="644" t="s">
        <v>604</v>
      </c>
      <c r="AA312" s="310" t="s">
        <v>883</v>
      </c>
      <c r="AB312" s="843" t="s">
        <v>883</v>
      </c>
    </row>
    <row r="313" spans="1:28" ht="30.75" thickBot="1" x14ac:dyDescent="0.3">
      <c r="A313" s="71" t="s">
        <v>806</v>
      </c>
      <c r="B313" s="837" t="s">
        <v>843</v>
      </c>
      <c r="C313" s="5">
        <v>2019</v>
      </c>
      <c r="D313" s="5" t="s">
        <v>854</v>
      </c>
      <c r="E313" s="72" t="s">
        <v>458</v>
      </c>
      <c r="F313" s="73" t="s">
        <v>458</v>
      </c>
      <c r="G313" s="770" t="s">
        <v>805</v>
      </c>
      <c r="H313" s="17">
        <v>20000</v>
      </c>
      <c r="I313" s="17">
        <v>0</v>
      </c>
      <c r="J313" s="731">
        <v>0</v>
      </c>
      <c r="K313" s="551">
        <v>0</v>
      </c>
      <c r="L313" s="203">
        <v>0</v>
      </c>
      <c r="M313" s="364">
        <v>0</v>
      </c>
      <c r="N313" s="554">
        <v>10000</v>
      </c>
      <c r="O313" s="60">
        <v>10000</v>
      </c>
      <c r="P313" s="291">
        <v>0</v>
      </c>
      <c r="Q313" s="292">
        <f t="shared" si="19"/>
        <v>10000</v>
      </c>
      <c r="R313" s="807">
        <v>0</v>
      </c>
      <c r="S313" s="19">
        <v>0</v>
      </c>
      <c r="T313" s="18">
        <v>10000</v>
      </c>
      <c r="U313" s="19">
        <v>0</v>
      </c>
      <c r="V313" s="30">
        <v>0</v>
      </c>
      <c r="W313" s="19">
        <v>0</v>
      </c>
      <c r="X313" s="844" t="s">
        <v>1136</v>
      </c>
      <c r="Y313" s="47" t="s">
        <v>20</v>
      </c>
      <c r="Z313" s="429" t="s">
        <v>691</v>
      </c>
      <c r="AA313" s="310" t="s">
        <v>882</v>
      </c>
      <c r="AB313" s="116" t="s">
        <v>882</v>
      </c>
    </row>
    <row r="314" spans="1:28" ht="51" x14ac:dyDescent="0.25">
      <c r="A314" s="67" t="s">
        <v>1081</v>
      </c>
      <c r="B314" s="743" t="s">
        <v>843</v>
      </c>
      <c r="C314" s="58">
        <v>2019</v>
      </c>
      <c r="D314" s="135" t="s">
        <v>1282</v>
      </c>
      <c r="E314" s="97" t="s">
        <v>434</v>
      </c>
      <c r="F314" s="72" t="s">
        <v>434</v>
      </c>
      <c r="G314" s="188" t="s">
        <v>1084</v>
      </c>
      <c r="H314" s="17">
        <v>8000</v>
      </c>
      <c r="I314" s="17">
        <v>0</v>
      </c>
      <c r="J314" s="870">
        <v>0</v>
      </c>
      <c r="K314" s="551">
        <v>0</v>
      </c>
      <c r="L314" s="203">
        <v>0</v>
      </c>
      <c r="M314" s="364">
        <v>0</v>
      </c>
      <c r="N314" s="554">
        <v>8000</v>
      </c>
      <c r="O314" s="60">
        <v>8000</v>
      </c>
      <c r="P314" s="291">
        <v>0</v>
      </c>
      <c r="Q314" s="299">
        <f t="shared" si="19"/>
        <v>8000</v>
      </c>
      <c r="R314" s="807">
        <v>0</v>
      </c>
      <c r="S314" s="70">
        <v>0</v>
      </c>
      <c r="T314" s="18">
        <v>0</v>
      </c>
      <c r="U314" s="19">
        <v>0</v>
      </c>
      <c r="V314" s="30">
        <v>0</v>
      </c>
      <c r="W314" s="19">
        <v>0</v>
      </c>
      <c r="X314" s="836" t="s">
        <v>1296</v>
      </c>
      <c r="Y314" s="723" t="s">
        <v>26</v>
      </c>
      <c r="Z314" s="118" t="s">
        <v>604</v>
      </c>
      <c r="AA314" s="495" t="s">
        <v>882</v>
      </c>
      <c r="AB314" s="118" t="s">
        <v>882</v>
      </c>
    </row>
    <row r="315" spans="1:28" ht="51" x14ac:dyDescent="0.25">
      <c r="A315" s="71" t="s">
        <v>1083</v>
      </c>
      <c r="B315" s="837" t="s">
        <v>843</v>
      </c>
      <c r="C315" s="5">
        <v>2019</v>
      </c>
      <c r="D315" s="56" t="s">
        <v>1282</v>
      </c>
      <c r="E315" s="73" t="s">
        <v>429</v>
      </c>
      <c r="F315" s="73" t="s">
        <v>429</v>
      </c>
      <c r="G315" s="184" t="s">
        <v>1080</v>
      </c>
      <c r="H315" s="17">
        <v>7865</v>
      </c>
      <c r="I315" s="17">
        <v>0</v>
      </c>
      <c r="J315" s="213">
        <v>0</v>
      </c>
      <c r="K315" s="551">
        <v>0</v>
      </c>
      <c r="L315" s="203">
        <v>0</v>
      </c>
      <c r="M315" s="364">
        <v>6500</v>
      </c>
      <c r="N315" s="554">
        <v>0</v>
      </c>
      <c r="O315" s="580">
        <v>6500</v>
      </c>
      <c r="P315" s="291">
        <v>0</v>
      </c>
      <c r="Q315" s="847">
        <f t="shared" si="19"/>
        <v>6500</v>
      </c>
      <c r="R315" s="807">
        <v>0</v>
      </c>
      <c r="S315" s="70">
        <v>0</v>
      </c>
      <c r="T315" s="18">
        <v>1365</v>
      </c>
      <c r="U315" s="19">
        <v>0</v>
      </c>
      <c r="V315" s="30">
        <v>0</v>
      </c>
      <c r="W315" s="19">
        <v>0</v>
      </c>
      <c r="X315" s="724" t="s">
        <v>1297</v>
      </c>
      <c r="Y315" s="47" t="s">
        <v>52</v>
      </c>
      <c r="Z315" s="644" t="s">
        <v>604</v>
      </c>
      <c r="AA315" s="496" t="s">
        <v>883</v>
      </c>
      <c r="AB315" s="116" t="s">
        <v>883</v>
      </c>
    </row>
    <row r="316" spans="1:28" ht="15.75" thickBot="1" x14ac:dyDescent="0.3">
      <c r="A316" s="90"/>
      <c r="B316" s="223"/>
      <c r="C316" s="59"/>
      <c r="D316" s="224"/>
      <c r="E316" s="69"/>
      <c r="F316" s="69"/>
      <c r="G316" s="259"/>
      <c r="H316" s="208"/>
      <c r="I316" s="208"/>
      <c r="J316" s="282"/>
      <c r="K316" s="732"/>
      <c r="L316" s="772"/>
      <c r="M316" s="733"/>
      <c r="N316" s="734"/>
      <c r="O316" s="595"/>
      <c r="P316" s="303"/>
      <c r="Q316" s="304"/>
      <c r="R316" s="260"/>
      <c r="S316" s="225"/>
      <c r="T316" s="10"/>
      <c r="U316" s="9"/>
      <c r="V316" s="254"/>
      <c r="W316" s="9"/>
      <c r="X316" s="220"/>
      <c r="Y316" s="261"/>
      <c r="Z316" s="725"/>
      <c r="AA316" s="726"/>
      <c r="AB316" s="258"/>
    </row>
    <row r="317" spans="1:28" ht="42.75" customHeight="1" thickBot="1" x14ac:dyDescent="0.3">
      <c r="A317" s="471" t="s">
        <v>824</v>
      </c>
      <c r="B317" s="852" t="s">
        <v>824</v>
      </c>
      <c r="C317" s="241" t="s">
        <v>824</v>
      </c>
      <c r="D317" s="126" t="s">
        <v>824</v>
      </c>
      <c r="E317" s="171" t="s">
        <v>824</v>
      </c>
      <c r="F317" s="172" t="s">
        <v>824</v>
      </c>
      <c r="G317" s="181" t="s">
        <v>970</v>
      </c>
      <c r="H317" s="106">
        <f t="shared" ref="H317:O317" si="20">SUM(H291:H316)</f>
        <v>1787506.2889999999</v>
      </c>
      <c r="I317" s="106">
        <f t="shared" si="20"/>
        <v>583385.12449999992</v>
      </c>
      <c r="J317" s="653">
        <f t="shared" si="20"/>
        <v>28275.03</v>
      </c>
      <c r="K317" s="559">
        <f t="shared" si="20"/>
        <v>10987.514999999999</v>
      </c>
      <c r="L317" s="751">
        <f t="shared" si="20"/>
        <v>17287.514999999999</v>
      </c>
      <c r="M317" s="560">
        <f t="shared" si="20"/>
        <v>130258.51305000001</v>
      </c>
      <c r="N317" s="561">
        <f t="shared" si="20"/>
        <v>182243.73965999999</v>
      </c>
      <c r="O317" s="561">
        <f t="shared" si="20"/>
        <v>304027.28271</v>
      </c>
      <c r="P317" s="106">
        <f t="shared" ref="P317:W317" si="21">SUM(P291:P316)</f>
        <v>0</v>
      </c>
      <c r="Q317" s="106">
        <f t="shared" si="21"/>
        <v>304027.28271</v>
      </c>
      <c r="R317" s="555">
        <f t="shared" si="21"/>
        <v>36750</v>
      </c>
      <c r="S317" s="519">
        <f t="shared" si="21"/>
        <v>0</v>
      </c>
      <c r="T317" s="819">
        <f t="shared" si="21"/>
        <v>260835.99492</v>
      </c>
      <c r="U317" s="519">
        <f t="shared" si="21"/>
        <v>261559.57</v>
      </c>
      <c r="V317" s="519">
        <f t="shared" si="21"/>
        <v>246459.99</v>
      </c>
      <c r="W317" s="519">
        <f t="shared" si="21"/>
        <v>94488.32686999999</v>
      </c>
      <c r="X317" s="144" t="s">
        <v>1099</v>
      </c>
      <c r="Y317" s="107" t="s">
        <v>824</v>
      </c>
      <c r="Z317" s="113" t="s">
        <v>824</v>
      </c>
      <c r="AA317" s="511" t="s">
        <v>824</v>
      </c>
      <c r="AB317" s="113" t="s">
        <v>824</v>
      </c>
    </row>
    <row r="318" spans="1:28" ht="30" x14ac:dyDescent="0.25">
      <c r="A318" s="90" t="s">
        <v>486</v>
      </c>
      <c r="B318" s="131" t="s">
        <v>487</v>
      </c>
      <c r="C318" s="4">
        <v>2014</v>
      </c>
      <c r="D318" s="4" t="s">
        <v>1107</v>
      </c>
      <c r="E318" s="68" t="s">
        <v>18</v>
      </c>
      <c r="F318" s="97" t="s">
        <v>18</v>
      </c>
      <c r="G318" s="231" t="s">
        <v>488</v>
      </c>
      <c r="H318" s="1">
        <v>3978</v>
      </c>
      <c r="I318" s="253">
        <v>2047</v>
      </c>
      <c r="J318" s="253">
        <v>0</v>
      </c>
      <c r="K318" s="567">
        <v>0</v>
      </c>
      <c r="L318" s="773">
        <v>0</v>
      </c>
      <c r="M318" s="549">
        <v>0</v>
      </c>
      <c r="N318" s="550">
        <v>1931</v>
      </c>
      <c r="O318" s="596">
        <v>1931</v>
      </c>
      <c r="P318" s="302">
        <v>0</v>
      </c>
      <c r="Q318" s="394">
        <f>O318+P318</f>
        <v>1931</v>
      </c>
      <c r="R318" s="812">
        <v>0</v>
      </c>
      <c r="S318" s="35">
        <v>0</v>
      </c>
      <c r="T318" s="400">
        <v>0</v>
      </c>
      <c r="U318" s="35">
        <v>0</v>
      </c>
      <c r="V318" s="35">
        <v>0</v>
      </c>
      <c r="W318" s="35">
        <v>0</v>
      </c>
      <c r="X318" s="68" t="s">
        <v>1058</v>
      </c>
      <c r="Y318" s="238" t="s">
        <v>52</v>
      </c>
      <c r="Z318" s="694" t="s">
        <v>326</v>
      </c>
      <c r="AA318" s="481" t="s">
        <v>883</v>
      </c>
      <c r="AB318" s="479" t="s">
        <v>883</v>
      </c>
    </row>
    <row r="319" spans="1:28" ht="36.75" customHeight="1" x14ac:dyDescent="0.25">
      <c r="A319" s="80" t="s">
        <v>489</v>
      </c>
      <c r="B319" s="94" t="s">
        <v>490</v>
      </c>
      <c r="C319" s="5">
        <v>2017</v>
      </c>
      <c r="D319" s="5" t="s">
        <v>1106</v>
      </c>
      <c r="E319" s="72" t="s">
        <v>491</v>
      </c>
      <c r="F319" s="174" t="s">
        <v>491</v>
      </c>
      <c r="G319" s="184" t="s">
        <v>492</v>
      </c>
      <c r="H319" s="17">
        <v>5046</v>
      </c>
      <c r="I319" s="13">
        <v>212</v>
      </c>
      <c r="J319" s="13">
        <v>0</v>
      </c>
      <c r="K319" s="568">
        <v>0</v>
      </c>
      <c r="L319" s="754">
        <v>0</v>
      </c>
      <c r="M319" s="367">
        <v>2417</v>
      </c>
      <c r="N319" s="552">
        <v>2417</v>
      </c>
      <c r="O319" s="597">
        <v>4834</v>
      </c>
      <c r="P319" s="291">
        <v>0</v>
      </c>
      <c r="Q319" s="394">
        <f>O319+P319</f>
        <v>4834</v>
      </c>
      <c r="R319" s="813">
        <v>0</v>
      </c>
      <c r="S319" s="33">
        <v>0</v>
      </c>
      <c r="T319" s="34">
        <v>0</v>
      </c>
      <c r="U319" s="33">
        <v>0</v>
      </c>
      <c r="V319" s="33">
        <v>0</v>
      </c>
      <c r="W319" s="33">
        <v>0</v>
      </c>
      <c r="X319" s="72" t="s">
        <v>603</v>
      </c>
      <c r="Y319" s="238" t="s">
        <v>20</v>
      </c>
      <c r="Z319" s="478" t="s">
        <v>326</v>
      </c>
      <c r="AA319" s="478" t="s">
        <v>883</v>
      </c>
      <c r="AB319" s="239" t="s">
        <v>883</v>
      </c>
    </row>
    <row r="320" spans="1:28" ht="34.5" customHeight="1" x14ac:dyDescent="0.25">
      <c r="A320" s="71" t="s">
        <v>493</v>
      </c>
      <c r="B320" s="94" t="s">
        <v>494</v>
      </c>
      <c r="C320" s="5">
        <v>2018</v>
      </c>
      <c r="D320" s="5" t="s">
        <v>274</v>
      </c>
      <c r="E320" s="72" t="s">
        <v>18</v>
      </c>
      <c r="F320" s="127" t="s">
        <v>18</v>
      </c>
      <c r="G320" s="184" t="s">
        <v>495</v>
      </c>
      <c r="H320" s="17">
        <v>1500</v>
      </c>
      <c r="I320" s="13">
        <v>0</v>
      </c>
      <c r="J320" s="13">
        <v>0</v>
      </c>
      <c r="K320" s="568">
        <v>0</v>
      </c>
      <c r="L320" s="754">
        <v>0</v>
      </c>
      <c r="M320" s="367">
        <v>0</v>
      </c>
      <c r="N320" s="552">
        <v>1500</v>
      </c>
      <c r="O320" s="597">
        <v>1500</v>
      </c>
      <c r="P320" s="291">
        <v>0</v>
      </c>
      <c r="Q320" s="394">
        <f>O320+P320</f>
        <v>1500</v>
      </c>
      <c r="R320" s="813">
        <v>0</v>
      </c>
      <c r="S320" s="33">
        <v>0</v>
      </c>
      <c r="T320" s="34">
        <v>0</v>
      </c>
      <c r="U320" s="33">
        <v>0</v>
      </c>
      <c r="V320" s="33">
        <v>0</v>
      </c>
      <c r="W320" s="33">
        <v>0</v>
      </c>
      <c r="X320" s="72" t="s">
        <v>824</v>
      </c>
      <c r="Y320" s="5" t="s">
        <v>26</v>
      </c>
      <c r="Z320" s="478" t="s">
        <v>604</v>
      </c>
      <c r="AA320" s="478" t="s">
        <v>882</v>
      </c>
      <c r="AB320" s="239" t="s">
        <v>882</v>
      </c>
    </row>
    <row r="321" spans="1:28" ht="15.75" thickBot="1" x14ac:dyDescent="0.3">
      <c r="A321" s="90"/>
      <c r="B321" s="102"/>
      <c r="C321" s="11"/>
      <c r="D321" s="11"/>
      <c r="E321" s="93"/>
      <c r="F321" s="91"/>
      <c r="G321" s="231"/>
      <c r="H321" s="6"/>
      <c r="I321" s="256"/>
      <c r="J321" s="256"/>
      <c r="K321" s="569"/>
      <c r="L321" s="774"/>
      <c r="M321" s="599"/>
      <c r="N321" s="585"/>
      <c r="O321" s="598"/>
      <c r="P321" s="303"/>
      <c r="Q321" s="305"/>
      <c r="R321" s="257"/>
      <c r="S321" s="216"/>
      <c r="T321" s="654"/>
      <c r="U321" s="216"/>
      <c r="V321" s="216"/>
      <c r="W321" s="216"/>
      <c r="X321" s="93"/>
      <c r="Y321" s="11"/>
      <c r="Z321" s="395"/>
      <c r="AA321" s="482"/>
      <c r="AB321" s="480"/>
    </row>
    <row r="322" spans="1:28" ht="24.75" customHeight="1" thickBot="1" x14ac:dyDescent="0.3">
      <c r="A322" s="471" t="s">
        <v>824</v>
      </c>
      <c r="B322" s="852" t="s">
        <v>824</v>
      </c>
      <c r="C322" s="241" t="s">
        <v>824</v>
      </c>
      <c r="D322" s="126" t="s">
        <v>824</v>
      </c>
      <c r="E322" s="171" t="s">
        <v>824</v>
      </c>
      <c r="F322" s="172" t="s">
        <v>824</v>
      </c>
      <c r="G322" s="181" t="s">
        <v>969</v>
      </c>
      <c r="H322" s="106">
        <f t="shared" ref="H322:N322" si="22">SUM(H318:H321)</f>
        <v>10524</v>
      </c>
      <c r="I322" s="106">
        <f t="shared" si="22"/>
        <v>2259</v>
      </c>
      <c r="J322" s="106">
        <f t="shared" si="22"/>
        <v>0</v>
      </c>
      <c r="K322" s="562">
        <f t="shared" si="22"/>
        <v>0</v>
      </c>
      <c r="L322" s="745">
        <f t="shared" si="22"/>
        <v>0</v>
      </c>
      <c r="M322" s="563">
        <f t="shared" si="22"/>
        <v>2417</v>
      </c>
      <c r="N322" s="564">
        <f t="shared" si="22"/>
        <v>5848</v>
      </c>
      <c r="O322" s="564">
        <v>8265</v>
      </c>
      <c r="P322" s="106">
        <f t="shared" ref="P322:W322" si="23">SUM(P318:P321)</f>
        <v>0</v>
      </c>
      <c r="Q322" s="106">
        <f t="shared" si="23"/>
        <v>8265</v>
      </c>
      <c r="R322" s="555">
        <f t="shared" si="23"/>
        <v>0</v>
      </c>
      <c r="S322" s="519">
        <f t="shared" si="23"/>
        <v>0</v>
      </c>
      <c r="T322" s="819">
        <f t="shared" si="23"/>
        <v>0</v>
      </c>
      <c r="U322" s="519">
        <f t="shared" si="23"/>
        <v>0</v>
      </c>
      <c r="V322" s="519">
        <f t="shared" si="23"/>
        <v>0</v>
      </c>
      <c r="W322" s="519">
        <f t="shared" si="23"/>
        <v>0</v>
      </c>
      <c r="X322" s="144" t="s">
        <v>1092</v>
      </c>
      <c r="Y322" s="107" t="s">
        <v>824</v>
      </c>
      <c r="Z322" s="113" t="s">
        <v>824</v>
      </c>
      <c r="AA322" s="511" t="s">
        <v>824</v>
      </c>
      <c r="AB322" s="113" t="s">
        <v>824</v>
      </c>
    </row>
    <row r="323" spans="1:28" ht="47.25" customHeight="1" x14ac:dyDescent="0.25">
      <c r="A323" s="125" t="s">
        <v>496</v>
      </c>
      <c r="B323" s="101" t="s">
        <v>497</v>
      </c>
      <c r="C323" s="58">
        <v>2017</v>
      </c>
      <c r="D323" s="58" t="s">
        <v>1105</v>
      </c>
      <c r="E323" s="96" t="s">
        <v>498</v>
      </c>
      <c r="F323" s="173" t="s">
        <v>498</v>
      </c>
      <c r="G323" s="190" t="s">
        <v>499</v>
      </c>
      <c r="H323" s="53">
        <v>550</v>
      </c>
      <c r="I323" s="54">
        <v>397.09199999999998</v>
      </c>
      <c r="J323" s="54">
        <v>0</v>
      </c>
      <c r="K323" s="547">
        <v>0</v>
      </c>
      <c r="L323" s="201">
        <v>0</v>
      </c>
      <c r="M323" s="548">
        <v>0</v>
      </c>
      <c r="N323" s="227">
        <v>152.90799999999999</v>
      </c>
      <c r="O323" s="565">
        <v>152.90800000000002</v>
      </c>
      <c r="P323" s="289">
        <v>0</v>
      </c>
      <c r="Q323" s="290">
        <f>O323+P323</f>
        <v>152.90800000000002</v>
      </c>
      <c r="R323" s="55">
        <v>0</v>
      </c>
      <c r="S323" s="15">
        <v>0</v>
      </c>
      <c r="T323" s="14">
        <v>0</v>
      </c>
      <c r="U323" s="15">
        <v>0</v>
      </c>
      <c r="V323" s="15">
        <v>0</v>
      </c>
      <c r="W323" s="15">
        <v>0</v>
      </c>
      <c r="X323" s="58" t="s">
        <v>824</v>
      </c>
      <c r="Y323" s="146" t="s">
        <v>52</v>
      </c>
      <c r="Z323" s="119" t="s">
        <v>31</v>
      </c>
      <c r="AA323" s="313" t="s">
        <v>839</v>
      </c>
      <c r="AB323" s="119" t="s">
        <v>883</v>
      </c>
    </row>
    <row r="324" spans="1:28" ht="15.75" thickBot="1" x14ac:dyDescent="0.3">
      <c r="A324" s="90"/>
      <c r="B324" s="102"/>
      <c r="C324" s="11"/>
      <c r="D324" s="11"/>
      <c r="E324" s="93"/>
      <c r="F324" s="91"/>
      <c r="G324" s="231"/>
      <c r="H324" s="6"/>
      <c r="I324" s="208"/>
      <c r="J324" s="256"/>
      <c r="K324" s="556"/>
      <c r="L324" s="744"/>
      <c r="M324" s="557"/>
      <c r="N324" s="558"/>
      <c r="O324" s="595"/>
      <c r="P324" s="303"/>
      <c r="Q324" s="306"/>
      <c r="R324" s="31"/>
      <c r="S324" s="8"/>
      <c r="T324" s="16"/>
      <c r="U324" s="8"/>
      <c r="V324" s="8"/>
      <c r="W324" s="7"/>
      <c r="X324" s="57"/>
      <c r="Y324" s="59"/>
      <c r="Z324" s="258"/>
      <c r="AA324" s="311"/>
      <c r="AB324" s="152"/>
    </row>
    <row r="325" spans="1:28" ht="24.75" customHeight="1" thickBot="1" x14ac:dyDescent="0.3">
      <c r="A325" s="471" t="s">
        <v>824</v>
      </c>
      <c r="B325" s="852" t="s">
        <v>824</v>
      </c>
      <c r="C325" s="241" t="s">
        <v>824</v>
      </c>
      <c r="D325" s="126" t="s">
        <v>824</v>
      </c>
      <c r="E325" s="171" t="s">
        <v>824</v>
      </c>
      <c r="F325" s="175" t="s">
        <v>824</v>
      </c>
      <c r="G325" s="181" t="s">
        <v>968</v>
      </c>
      <c r="H325" s="106">
        <f t="shared" ref="H325:N325" si="24">SUM(H323:H324)</f>
        <v>550</v>
      </c>
      <c r="I325" s="106">
        <f t="shared" si="24"/>
        <v>397.09199999999998</v>
      </c>
      <c r="J325" s="106">
        <f t="shared" si="24"/>
        <v>0</v>
      </c>
      <c r="K325" s="562">
        <f t="shared" si="24"/>
        <v>0</v>
      </c>
      <c r="L325" s="745">
        <f t="shared" si="24"/>
        <v>0</v>
      </c>
      <c r="M325" s="563">
        <f t="shared" si="24"/>
        <v>0</v>
      </c>
      <c r="N325" s="564">
        <f t="shared" si="24"/>
        <v>152.90799999999999</v>
      </c>
      <c r="O325" s="519">
        <v>152.90800000000002</v>
      </c>
      <c r="P325" s="106">
        <f t="shared" ref="P325:W325" si="25">SUM(P323:P324)</f>
        <v>0</v>
      </c>
      <c r="Q325" s="106">
        <f t="shared" si="25"/>
        <v>152.90800000000002</v>
      </c>
      <c r="R325" s="555">
        <f t="shared" si="25"/>
        <v>0</v>
      </c>
      <c r="S325" s="519">
        <f t="shared" si="25"/>
        <v>0</v>
      </c>
      <c r="T325" s="819">
        <f t="shared" si="25"/>
        <v>0</v>
      </c>
      <c r="U325" s="519">
        <f t="shared" si="25"/>
        <v>0</v>
      </c>
      <c r="V325" s="519">
        <f t="shared" si="25"/>
        <v>0</v>
      </c>
      <c r="W325" s="519">
        <f t="shared" si="25"/>
        <v>0</v>
      </c>
      <c r="X325" s="144" t="s">
        <v>1091</v>
      </c>
      <c r="Y325" s="107" t="s">
        <v>824</v>
      </c>
      <c r="Z325" s="113" t="s">
        <v>824</v>
      </c>
      <c r="AA325" s="511" t="s">
        <v>824</v>
      </c>
      <c r="AB325" s="113" t="s">
        <v>824</v>
      </c>
    </row>
    <row r="326" spans="1:28" ht="60" x14ac:dyDescent="0.25">
      <c r="A326" s="90" t="s">
        <v>978</v>
      </c>
      <c r="B326" s="102" t="s">
        <v>500</v>
      </c>
      <c r="C326" s="11">
        <v>2017</v>
      </c>
      <c r="D326" s="11" t="s">
        <v>1104</v>
      </c>
      <c r="E326" s="93" t="s">
        <v>18</v>
      </c>
      <c r="F326" s="92" t="s">
        <v>18</v>
      </c>
      <c r="G326" s="231" t="s">
        <v>501</v>
      </c>
      <c r="H326" s="6">
        <v>8610</v>
      </c>
      <c r="I326" s="6">
        <v>0</v>
      </c>
      <c r="J326" s="256">
        <v>314.60000000000002</v>
      </c>
      <c r="K326" s="547">
        <v>0</v>
      </c>
      <c r="L326" s="201">
        <v>314.60000000000002</v>
      </c>
      <c r="M326" s="548">
        <v>5271</v>
      </c>
      <c r="N326" s="227">
        <v>1814.4</v>
      </c>
      <c r="O326" s="553">
        <v>7400</v>
      </c>
      <c r="P326" s="302">
        <v>0</v>
      </c>
      <c r="Q326" s="299">
        <f>O326+P326</f>
        <v>7400</v>
      </c>
      <c r="R326" s="31">
        <v>0</v>
      </c>
      <c r="S326" s="8">
        <v>0</v>
      </c>
      <c r="T326" s="2">
        <v>0</v>
      </c>
      <c r="U326" s="3">
        <v>1210</v>
      </c>
      <c r="V326" s="28">
        <v>0</v>
      </c>
      <c r="W326" s="535">
        <v>0</v>
      </c>
      <c r="X326" s="57" t="s">
        <v>824</v>
      </c>
      <c r="Y326" s="4" t="s">
        <v>52</v>
      </c>
      <c r="Z326" s="309" t="s">
        <v>767</v>
      </c>
      <c r="AA326" s="313" t="s">
        <v>851</v>
      </c>
      <c r="AB326" s="119" t="s">
        <v>851</v>
      </c>
    </row>
    <row r="327" spans="1:28" ht="48" customHeight="1" x14ac:dyDescent="0.25">
      <c r="A327" s="71" t="s">
        <v>979</v>
      </c>
      <c r="B327" s="94" t="s">
        <v>768</v>
      </c>
      <c r="C327" s="5">
        <v>2018</v>
      </c>
      <c r="D327" s="5" t="s">
        <v>859</v>
      </c>
      <c r="E327" s="72" t="s">
        <v>18</v>
      </c>
      <c r="F327" s="72" t="s">
        <v>18</v>
      </c>
      <c r="G327" s="184" t="s">
        <v>502</v>
      </c>
      <c r="H327" s="17">
        <v>7871</v>
      </c>
      <c r="I327" s="17">
        <v>0</v>
      </c>
      <c r="J327" s="13">
        <v>0</v>
      </c>
      <c r="K327" s="551">
        <v>0</v>
      </c>
      <c r="L327" s="203">
        <v>0</v>
      </c>
      <c r="M327" s="364">
        <v>0</v>
      </c>
      <c r="N327" s="554">
        <v>2000</v>
      </c>
      <c r="O327" s="60">
        <v>2000</v>
      </c>
      <c r="P327" s="291">
        <v>0</v>
      </c>
      <c r="Q327" s="299">
        <f>O327+P327</f>
        <v>2000</v>
      </c>
      <c r="R327" s="807">
        <v>0</v>
      </c>
      <c r="S327" s="70">
        <v>0</v>
      </c>
      <c r="T327" s="18">
        <v>0</v>
      </c>
      <c r="U327" s="19">
        <v>5871</v>
      </c>
      <c r="V327" s="30">
        <v>0</v>
      </c>
      <c r="W327" s="19">
        <v>0</v>
      </c>
      <c r="X327" s="56" t="s">
        <v>824</v>
      </c>
      <c r="Y327" s="5" t="s">
        <v>26</v>
      </c>
      <c r="Z327" s="310" t="s">
        <v>691</v>
      </c>
      <c r="AA327" s="310" t="s">
        <v>882</v>
      </c>
      <c r="AB327" s="116" t="s">
        <v>1033</v>
      </c>
    </row>
    <row r="328" spans="1:28" ht="15.75" thickBot="1" x14ac:dyDescent="0.3">
      <c r="A328" s="204"/>
      <c r="B328" s="262"/>
      <c r="C328" s="59"/>
      <c r="D328" s="59"/>
      <c r="E328" s="98"/>
      <c r="F328" s="271"/>
      <c r="G328" s="259"/>
      <c r="H328" s="208"/>
      <c r="I328" s="208"/>
      <c r="J328" s="781"/>
      <c r="K328" s="556"/>
      <c r="L328" s="744"/>
      <c r="M328" s="557"/>
      <c r="N328" s="558"/>
      <c r="O328" s="566"/>
      <c r="P328" s="303"/>
      <c r="Q328" s="304"/>
      <c r="R328" s="260"/>
      <c r="S328" s="225"/>
      <c r="T328" s="254"/>
      <c r="U328" s="9"/>
      <c r="V328" s="254"/>
      <c r="W328" s="9"/>
      <c r="X328" s="224"/>
      <c r="Y328" s="59"/>
      <c r="Z328" s="312"/>
      <c r="AA328" s="311"/>
      <c r="AB328" s="152"/>
    </row>
    <row r="329" spans="1:28" ht="39.75" customHeight="1" thickBot="1" x14ac:dyDescent="0.3">
      <c r="A329" s="526" t="s">
        <v>824</v>
      </c>
      <c r="B329" s="852" t="s">
        <v>824</v>
      </c>
      <c r="C329" s="867" t="s">
        <v>824</v>
      </c>
      <c r="D329" s="527" t="s">
        <v>824</v>
      </c>
      <c r="E329" s="528" t="s">
        <v>824</v>
      </c>
      <c r="F329" s="529" t="s">
        <v>824</v>
      </c>
      <c r="G329" s="530" t="s">
        <v>967</v>
      </c>
      <c r="H329" s="531">
        <f t="shared" ref="H329:N329" si="26">SUM(H326:H328)</f>
        <v>16481</v>
      </c>
      <c r="I329" s="531">
        <f t="shared" si="26"/>
        <v>0</v>
      </c>
      <c r="J329" s="106">
        <f t="shared" si="26"/>
        <v>314.60000000000002</v>
      </c>
      <c r="K329" s="559">
        <f t="shared" si="26"/>
        <v>0</v>
      </c>
      <c r="L329" s="751">
        <f t="shared" si="26"/>
        <v>314.60000000000002</v>
      </c>
      <c r="M329" s="560">
        <f t="shared" si="26"/>
        <v>5271</v>
      </c>
      <c r="N329" s="561">
        <f t="shared" si="26"/>
        <v>3814.4</v>
      </c>
      <c r="O329" s="561">
        <v>9400</v>
      </c>
      <c r="P329" s="531">
        <f t="shared" ref="P329:W329" si="27">SUM(P326:P328)</f>
        <v>0</v>
      </c>
      <c r="Q329" s="531">
        <f t="shared" si="27"/>
        <v>9400</v>
      </c>
      <c r="R329" s="814">
        <f t="shared" si="27"/>
        <v>0</v>
      </c>
      <c r="S329" s="519">
        <f t="shared" si="27"/>
        <v>0</v>
      </c>
      <c r="T329" s="824">
        <f t="shared" si="27"/>
        <v>0</v>
      </c>
      <c r="U329" s="532">
        <f t="shared" si="27"/>
        <v>7081</v>
      </c>
      <c r="V329" s="532">
        <f t="shared" si="27"/>
        <v>0</v>
      </c>
      <c r="W329" s="532">
        <f t="shared" si="27"/>
        <v>0</v>
      </c>
      <c r="X329" s="144" t="s">
        <v>1090</v>
      </c>
      <c r="Y329" s="869" t="s">
        <v>824</v>
      </c>
      <c r="Z329" s="868" t="s">
        <v>824</v>
      </c>
      <c r="AA329" s="511" t="s">
        <v>824</v>
      </c>
      <c r="AB329" s="113" t="s">
        <v>824</v>
      </c>
    </row>
    <row r="330" spans="1:28" ht="30" x14ac:dyDescent="0.25">
      <c r="A330" s="396" t="s">
        <v>503</v>
      </c>
      <c r="B330" s="397" t="s">
        <v>504</v>
      </c>
      <c r="C330" s="238">
        <v>2017</v>
      </c>
      <c r="D330" s="83" t="s">
        <v>1104</v>
      </c>
      <c r="E330" s="398" t="s">
        <v>505</v>
      </c>
      <c r="F330" s="398" t="s">
        <v>505</v>
      </c>
      <c r="G330" s="191" t="s">
        <v>506</v>
      </c>
      <c r="H330" s="399">
        <v>6900</v>
      </c>
      <c r="I330" s="399">
        <v>3391.8398999999999</v>
      </c>
      <c r="J330" s="793">
        <v>0</v>
      </c>
      <c r="K330" s="567">
        <v>0</v>
      </c>
      <c r="L330" s="773">
        <v>0</v>
      </c>
      <c r="M330" s="549">
        <v>0</v>
      </c>
      <c r="N330" s="550">
        <f>3508+0.1601</f>
        <v>3508.1601000000001</v>
      </c>
      <c r="O330" s="596">
        <v>3508.1601000000001</v>
      </c>
      <c r="P330" s="401">
        <v>0</v>
      </c>
      <c r="Q330" s="394">
        <f t="shared" ref="Q330:Q393" si="28">O330+P330</f>
        <v>3508.1601000000001</v>
      </c>
      <c r="R330" s="812">
        <v>0</v>
      </c>
      <c r="S330" s="35">
        <v>0</v>
      </c>
      <c r="T330" s="402">
        <v>0</v>
      </c>
      <c r="U330" s="35">
        <v>0</v>
      </c>
      <c r="V330" s="400">
        <v>0</v>
      </c>
      <c r="W330" s="400">
        <v>0</v>
      </c>
      <c r="X330" s="238" t="s">
        <v>824</v>
      </c>
      <c r="Y330" s="238" t="s">
        <v>52</v>
      </c>
      <c r="Z330" s="494" t="s">
        <v>602</v>
      </c>
      <c r="AA330" s="512" t="s">
        <v>883</v>
      </c>
      <c r="AB330" s="494" t="s">
        <v>883</v>
      </c>
    </row>
    <row r="331" spans="1:28" ht="30" x14ac:dyDescent="0.25">
      <c r="A331" s="403" t="s">
        <v>508</v>
      </c>
      <c r="B331" s="397" t="s">
        <v>509</v>
      </c>
      <c r="C331" s="238">
        <v>2017</v>
      </c>
      <c r="D331" s="83" t="s">
        <v>1104</v>
      </c>
      <c r="E331" s="404" t="s">
        <v>510</v>
      </c>
      <c r="F331" s="404" t="s">
        <v>510</v>
      </c>
      <c r="G331" s="769" t="s">
        <v>511</v>
      </c>
      <c r="H331" s="399">
        <v>7900</v>
      </c>
      <c r="I331" s="399">
        <v>0</v>
      </c>
      <c r="J331" s="794">
        <v>0</v>
      </c>
      <c r="K331" s="568">
        <v>0</v>
      </c>
      <c r="L331" s="754">
        <v>0</v>
      </c>
      <c r="M331" s="367">
        <v>0</v>
      </c>
      <c r="N331" s="552">
        <v>0</v>
      </c>
      <c r="O331" s="596">
        <v>0</v>
      </c>
      <c r="P331" s="406">
        <v>0</v>
      </c>
      <c r="Q331" s="394">
        <f t="shared" si="28"/>
        <v>0</v>
      </c>
      <c r="R331" s="812">
        <v>0</v>
      </c>
      <c r="S331" s="35">
        <v>0</v>
      </c>
      <c r="T331" s="402">
        <v>0</v>
      </c>
      <c r="U331" s="35">
        <v>0</v>
      </c>
      <c r="V331" s="400">
        <v>7900</v>
      </c>
      <c r="W331" s="400">
        <v>0</v>
      </c>
      <c r="X331" s="407" t="s">
        <v>996</v>
      </c>
      <c r="Y331" s="408" t="s">
        <v>20</v>
      </c>
      <c r="Z331" s="229" t="s">
        <v>997</v>
      </c>
      <c r="AA331" s="409" t="s">
        <v>882</v>
      </c>
      <c r="AB331" s="229" t="s">
        <v>882</v>
      </c>
    </row>
    <row r="332" spans="1:28" ht="25.5" x14ac:dyDescent="0.25">
      <c r="A332" s="1117" t="s">
        <v>512</v>
      </c>
      <c r="B332" s="1118" t="s">
        <v>513</v>
      </c>
      <c r="C332" s="1119">
        <v>2017</v>
      </c>
      <c r="D332" s="1120" t="s">
        <v>1104</v>
      </c>
      <c r="E332" s="1121" t="s">
        <v>1045</v>
      </c>
      <c r="F332" s="1121" t="s">
        <v>1045</v>
      </c>
      <c r="G332" s="1122" t="s">
        <v>514</v>
      </c>
      <c r="H332" s="1123">
        <v>3300</v>
      </c>
      <c r="I332" s="1123">
        <v>0</v>
      </c>
      <c r="J332" s="1124">
        <v>0</v>
      </c>
      <c r="K332" s="1125">
        <v>0</v>
      </c>
      <c r="L332" s="1126">
        <v>0</v>
      </c>
      <c r="M332" s="1127">
        <v>0</v>
      </c>
      <c r="N332" s="1128">
        <v>0</v>
      </c>
      <c r="O332" s="1129">
        <v>1000</v>
      </c>
      <c r="P332" s="1130">
        <v>-1000</v>
      </c>
      <c r="Q332" s="1131">
        <f t="shared" si="28"/>
        <v>0</v>
      </c>
      <c r="R332" s="1132">
        <v>0</v>
      </c>
      <c r="S332" s="1133">
        <v>600</v>
      </c>
      <c r="T332" s="1129">
        <v>0</v>
      </c>
      <c r="U332" s="1133">
        <v>2700</v>
      </c>
      <c r="V332" s="1134">
        <v>0</v>
      </c>
      <c r="W332" s="1134">
        <v>0</v>
      </c>
      <c r="X332" s="1135" t="s">
        <v>1304</v>
      </c>
      <c r="Y332" s="1136" t="s">
        <v>26</v>
      </c>
      <c r="Z332" s="1136" t="s">
        <v>1062</v>
      </c>
      <c r="AA332" s="1137" t="s">
        <v>882</v>
      </c>
      <c r="AB332" s="1138" t="s">
        <v>882</v>
      </c>
    </row>
    <row r="333" spans="1:28" ht="25.5" x14ac:dyDescent="0.25">
      <c r="A333" s="403" t="s">
        <v>516</v>
      </c>
      <c r="B333" s="397" t="s">
        <v>517</v>
      </c>
      <c r="C333" s="238">
        <v>2017</v>
      </c>
      <c r="D333" s="4" t="s">
        <v>1103</v>
      </c>
      <c r="E333" s="398" t="s">
        <v>1046</v>
      </c>
      <c r="F333" s="398" t="s">
        <v>1046</v>
      </c>
      <c r="G333" s="768" t="s">
        <v>518</v>
      </c>
      <c r="H333" s="399">
        <v>14000</v>
      </c>
      <c r="I333" s="399">
        <v>0</v>
      </c>
      <c r="J333" s="794">
        <v>0</v>
      </c>
      <c r="K333" s="568">
        <v>0</v>
      </c>
      <c r="L333" s="754">
        <v>0</v>
      </c>
      <c r="M333" s="367">
        <v>0</v>
      </c>
      <c r="N333" s="552">
        <v>0</v>
      </c>
      <c r="O333" s="596">
        <v>0</v>
      </c>
      <c r="P333" s="406">
        <v>0</v>
      </c>
      <c r="Q333" s="394">
        <f t="shared" si="28"/>
        <v>0</v>
      </c>
      <c r="R333" s="812">
        <v>0</v>
      </c>
      <c r="S333" s="35">
        <v>0</v>
      </c>
      <c r="T333" s="402">
        <v>0</v>
      </c>
      <c r="U333" s="35">
        <v>0</v>
      </c>
      <c r="V333" s="400">
        <v>14000</v>
      </c>
      <c r="W333" s="400">
        <v>0</v>
      </c>
      <c r="X333" s="408" t="s">
        <v>824</v>
      </c>
      <c r="Y333" s="408" t="s">
        <v>26</v>
      </c>
      <c r="Z333" s="229" t="s">
        <v>767</v>
      </c>
      <c r="AA333" s="409" t="s">
        <v>882</v>
      </c>
      <c r="AB333" s="229" t="s">
        <v>882</v>
      </c>
    </row>
    <row r="334" spans="1:28" s="1444" customFormat="1" ht="25.5" x14ac:dyDescent="0.25">
      <c r="A334" s="1262" t="s">
        <v>519</v>
      </c>
      <c r="B334" s="1263" t="s">
        <v>520</v>
      </c>
      <c r="C334" s="1264">
        <v>2017</v>
      </c>
      <c r="D334" s="1265" t="s">
        <v>1103</v>
      </c>
      <c r="E334" s="1285" t="s">
        <v>521</v>
      </c>
      <c r="F334" s="1285" t="s">
        <v>521</v>
      </c>
      <c r="G334" s="1286" t="s">
        <v>522</v>
      </c>
      <c r="H334" s="1287">
        <v>2767.6350000000002</v>
      </c>
      <c r="I334" s="1287">
        <v>678.81</v>
      </c>
      <c r="J334" s="795">
        <v>1995.0492400000001</v>
      </c>
      <c r="K334" s="1269">
        <v>0</v>
      </c>
      <c r="L334" s="1270">
        <v>1995.0492400000001</v>
      </c>
      <c r="M334" s="1271">
        <v>93.775759999999764</v>
      </c>
      <c r="N334" s="1272">
        <v>0</v>
      </c>
      <c r="O334" s="1273">
        <v>2321.19</v>
      </c>
      <c r="P334" s="1274">
        <v>-232.36500000000001</v>
      </c>
      <c r="Q334" s="1275">
        <f t="shared" si="28"/>
        <v>2088.8249999999998</v>
      </c>
      <c r="R334" s="1276">
        <v>0</v>
      </c>
      <c r="S334" s="1277">
        <v>0</v>
      </c>
      <c r="T334" s="1288">
        <v>0</v>
      </c>
      <c r="U334" s="1277">
        <v>0</v>
      </c>
      <c r="V334" s="1280">
        <v>0</v>
      </c>
      <c r="W334" s="1280">
        <v>0</v>
      </c>
      <c r="X334" s="1289" t="s">
        <v>1315</v>
      </c>
      <c r="Y334" s="1281" t="s">
        <v>924</v>
      </c>
      <c r="Z334" s="902" t="s">
        <v>691</v>
      </c>
      <c r="AA334" s="1290" t="s">
        <v>883</v>
      </c>
      <c r="AB334" s="902" t="s">
        <v>883</v>
      </c>
    </row>
    <row r="335" spans="1:28" s="1492" customFormat="1" ht="25.5" x14ac:dyDescent="0.25">
      <c r="A335" s="485" t="s">
        <v>523</v>
      </c>
      <c r="B335" s="619" t="s">
        <v>524</v>
      </c>
      <c r="C335" s="620">
        <v>2017</v>
      </c>
      <c r="D335" s="83" t="s">
        <v>1103</v>
      </c>
      <c r="E335" s="621" t="s">
        <v>1044</v>
      </c>
      <c r="F335" s="621" t="s">
        <v>1044</v>
      </c>
      <c r="G335" s="875" t="s">
        <v>525</v>
      </c>
      <c r="H335" s="622">
        <v>113</v>
      </c>
      <c r="I335" s="622">
        <v>0</v>
      </c>
      <c r="J335" s="795">
        <v>112.7</v>
      </c>
      <c r="K335" s="581">
        <v>112.7</v>
      </c>
      <c r="L335" s="775">
        <v>0</v>
      </c>
      <c r="M335" s="474">
        <v>0.3</v>
      </c>
      <c r="N335" s="584">
        <v>0</v>
      </c>
      <c r="O335" s="623">
        <v>113</v>
      </c>
      <c r="P335" s="624">
        <v>0</v>
      </c>
      <c r="Q335" s="625">
        <f t="shared" si="28"/>
        <v>113</v>
      </c>
      <c r="R335" s="816">
        <v>0</v>
      </c>
      <c r="S335" s="475">
        <v>0</v>
      </c>
      <c r="T335" s="626">
        <v>0</v>
      </c>
      <c r="U335" s="475">
        <v>0</v>
      </c>
      <c r="V335" s="627">
        <v>0</v>
      </c>
      <c r="W335" s="627">
        <v>0</v>
      </c>
      <c r="X335" s="628" t="s">
        <v>824</v>
      </c>
      <c r="Y335" s="486" t="s">
        <v>924</v>
      </c>
      <c r="Z335" s="230" t="s">
        <v>27</v>
      </c>
      <c r="AA335" s="516" t="s">
        <v>883</v>
      </c>
      <c r="AB335" s="230" t="s">
        <v>883</v>
      </c>
    </row>
    <row r="336" spans="1:28" s="1492" customFormat="1" ht="25.5" x14ac:dyDescent="0.25">
      <c r="A336" s="485" t="s">
        <v>526</v>
      </c>
      <c r="B336" s="619" t="s">
        <v>527</v>
      </c>
      <c r="C336" s="620">
        <v>2017</v>
      </c>
      <c r="D336" s="83" t="s">
        <v>1103</v>
      </c>
      <c r="E336" s="621" t="s">
        <v>1044</v>
      </c>
      <c r="F336" s="621" t="s">
        <v>1044</v>
      </c>
      <c r="G336" s="875" t="s">
        <v>528</v>
      </c>
      <c r="H336" s="622">
        <v>75</v>
      </c>
      <c r="I336" s="622">
        <v>0</v>
      </c>
      <c r="J336" s="795">
        <v>74.75</v>
      </c>
      <c r="K336" s="581">
        <v>74.75</v>
      </c>
      <c r="L336" s="775">
        <v>0</v>
      </c>
      <c r="M336" s="474">
        <v>0.25</v>
      </c>
      <c r="N336" s="584">
        <v>0</v>
      </c>
      <c r="O336" s="623">
        <v>75</v>
      </c>
      <c r="P336" s="624">
        <v>0</v>
      </c>
      <c r="Q336" s="625">
        <f t="shared" si="28"/>
        <v>75</v>
      </c>
      <c r="R336" s="816">
        <v>0</v>
      </c>
      <c r="S336" s="475">
        <v>0</v>
      </c>
      <c r="T336" s="626">
        <v>0</v>
      </c>
      <c r="U336" s="475">
        <v>0</v>
      </c>
      <c r="V336" s="627">
        <v>0</v>
      </c>
      <c r="W336" s="627">
        <v>0</v>
      </c>
      <c r="X336" s="628" t="s">
        <v>824</v>
      </c>
      <c r="Y336" s="486" t="s">
        <v>924</v>
      </c>
      <c r="Z336" s="230" t="s">
        <v>27</v>
      </c>
      <c r="AA336" s="516" t="s">
        <v>883</v>
      </c>
      <c r="AB336" s="230" t="s">
        <v>883</v>
      </c>
    </row>
    <row r="337" spans="1:28" s="1492" customFormat="1" ht="25.5" x14ac:dyDescent="0.25">
      <c r="A337" s="485" t="s">
        <v>529</v>
      </c>
      <c r="B337" s="619" t="s">
        <v>530</v>
      </c>
      <c r="C337" s="620">
        <v>2017</v>
      </c>
      <c r="D337" s="83" t="s">
        <v>1103</v>
      </c>
      <c r="E337" s="621" t="s">
        <v>531</v>
      </c>
      <c r="F337" s="621" t="s">
        <v>531</v>
      </c>
      <c r="G337" s="875" t="s">
        <v>532</v>
      </c>
      <c r="H337" s="622">
        <v>345</v>
      </c>
      <c r="I337" s="622">
        <v>0</v>
      </c>
      <c r="J337" s="795">
        <v>344.99299999999999</v>
      </c>
      <c r="K337" s="581">
        <v>344.99299999999999</v>
      </c>
      <c r="L337" s="775">
        <v>0</v>
      </c>
      <c r="M337" s="474">
        <v>7.0000000000000001E-3</v>
      </c>
      <c r="N337" s="584">
        <v>0</v>
      </c>
      <c r="O337" s="623">
        <v>345</v>
      </c>
      <c r="P337" s="624">
        <v>0</v>
      </c>
      <c r="Q337" s="625">
        <f t="shared" si="28"/>
        <v>345</v>
      </c>
      <c r="R337" s="816">
        <v>0</v>
      </c>
      <c r="S337" s="475">
        <v>0</v>
      </c>
      <c r="T337" s="626">
        <v>0</v>
      </c>
      <c r="U337" s="475">
        <v>0</v>
      </c>
      <c r="V337" s="627">
        <v>0</v>
      </c>
      <c r="W337" s="627">
        <v>0</v>
      </c>
      <c r="X337" s="134" t="s">
        <v>824</v>
      </c>
      <c r="Y337" s="486" t="s">
        <v>924</v>
      </c>
      <c r="Z337" s="230" t="s">
        <v>27</v>
      </c>
      <c r="AA337" s="516" t="s">
        <v>883</v>
      </c>
      <c r="AB337" s="230" t="s">
        <v>883</v>
      </c>
    </row>
    <row r="338" spans="1:28" ht="38.25" customHeight="1" x14ac:dyDescent="0.25">
      <c r="A338" s="403" t="s">
        <v>533</v>
      </c>
      <c r="B338" s="397" t="s">
        <v>534</v>
      </c>
      <c r="C338" s="238">
        <v>2017</v>
      </c>
      <c r="D338" s="4" t="s">
        <v>1103</v>
      </c>
      <c r="E338" s="398" t="s">
        <v>1038</v>
      </c>
      <c r="F338" s="398" t="s">
        <v>1038</v>
      </c>
      <c r="G338" s="768" t="s">
        <v>925</v>
      </c>
      <c r="H338" s="399">
        <v>2500</v>
      </c>
      <c r="I338" s="399">
        <v>296.45</v>
      </c>
      <c r="J338" s="794">
        <v>0</v>
      </c>
      <c r="K338" s="568">
        <v>0</v>
      </c>
      <c r="L338" s="754">
        <v>0</v>
      </c>
      <c r="M338" s="367">
        <v>0</v>
      </c>
      <c r="N338" s="552">
        <v>0</v>
      </c>
      <c r="O338" s="597">
        <v>0</v>
      </c>
      <c r="P338" s="406">
        <v>0</v>
      </c>
      <c r="Q338" s="394">
        <f t="shared" si="28"/>
        <v>0</v>
      </c>
      <c r="R338" s="812">
        <v>0</v>
      </c>
      <c r="S338" s="35">
        <v>0</v>
      </c>
      <c r="T338" s="402">
        <v>0</v>
      </c>
      <c r="U338" s="35">
        <v>2203.5500000000002</v>
      </c>
      <c r="V338" s="400">
        <v>0</v>
      </c>
      <c r="W338" s="400">
        <v>0</v>
      </c>
      <c r="X338" s="238" t="s">
        <v>926</v>
      </c>
      <c r="Y338" s="408" t="s">
        <v>26</v>
      </c>
      <c r="Z338" s="229" t="s">
        <v>943</v>
      </c>
      <c r="AA338" s="409" t="s">
        <v>882</v>
      </c>
      <c r="AB338" s="229" t="s">
        <v>882</v>
      </c>
    </row>
    <row r="339" spans="1:28" ht="25.5" x14ac:dyDescent="0.25">
      <c r="A339" s="403" t="s">
        <v>535</v>
      </c>
      <c r="B339" s="397" t="s">
        <v>536</v>
      </c>
      <c r="C339" s="238">
        <v>2017</v>
      </c>
      <c r="D339" s="4" t="s">
        <v>1103</v>
      </c>
      <c r="E339" s="398" t="s">
        <v>1039</v>
      </c>
      <c r="F339" s="398" t="s">
        <v>1039</v>
      </c>
      <c r="G339" s="768" t="s">
        <v>537</v>
      </c>
      <c r="H339" s="399">
        <v>500</v>
      </c>
      <c r="I339" s="399">
        <v>0</v>
      </c>
      <c r="J339" s="794">
        <v>0</v>
      </c>
      <c r="K339" s="568">
        <v>0</v>
      </c>
      <c r="L339" s="754">
        <v>0</v>
      </c>
      <c r="M339" s="367">
        <v>500</v>
      </c>
      <c r="N339" s="552">
        <v>0</v>
      </c>
      <c r="O339" s="597">
        <v>500</v>
      </c>
      <c r="P339" s="406">
        <v>0</v>
      </c>
      <c r="Q339" s="394">
        <f t="shared" si="28"/>
        <v>500</v>
      </c>
      <c r="R339" s="812">
        <v>0</v>
      </c>
      <c r="S339" s="35">
        <v>0</v>
      </c>
      <c r="T339" s="402">
        <v>0</v>
      </c>
      <c r="U339" s="35">
        <v>0</v>
      </c>
      <c r="V339" s="400">
        <v>0</v>
      </c>
      <c r="W339" s="400">
        <v>0</v>
      </c>
      <c r="X339" s="413" t="s">
        <v>927</v>
      </c>
      <c r="Y339" s="408" t="s">
        <v>20</v>
      </c>
      <c r="Z339" s="229" t="s">
        <v>604</v>
      </c>
      <c r="AA339" s="409" t="s">
        <v>882</v>
      </c>
      <c r="AB339" s="229" t="s">
        <v>882</v>
      </c>
    </row>
    <row r="340" spans="1:28" s="1492" customFormat="1" ht="25.5" x14ac:dyDescent="0.25">
      <c r="A340" s="485" t="s">
        <v>538</v>
      </c>
      <c r="B340" s="619" t="s">
        <v>539</v>
      </c>
      <c r="C340" s="620">
        <v>2017</v>
      </c>
      <c r="D340" s="83" t="s">
        <v>1103</v>
      </c>
      <c r="E340" s="621" t="s">
        <v>540</v>
      </c>
      <c r="F340" s="621" t="s">
        <v>540</v>
      </c>
      <c r="G340" s="875" t="s">
        <v>541</v>
      </c>
      <c r="H340" s="622">
        <v>988</v>
      </c>
      <c r="I340" s="622">
        <v>0</v>
      </c>
      <c r="J340" s="795">
        <v>0</v>
      </c>
      <c r="K340" s="581">
        <v>0</v>
      </c>
      <c r="L340" s="775">
        <v>0</v>
      </c>
      <c r="M340" s="775">
        <v>988</v>
      </c>
      <c r="N340" s="584">
        <v>0</v>
      </c>
      <c r="O340" s="623">
        <v>988</v>
      </c>
      <c r="P340" s="624">
        <v>0</v>
      </c>
      <c r="Q340" s="625">
        <f t="shared" si="28"/>
        <v>988</v>
      </c>
      <c r="R340" s="816">
        <v>0</v>
      </c>
      <c r="S340" s="475">
        <v>0</v>
      </c>
      <c r="T340" s="626">
        <v>0</v>
      </c>
      <c r="U340" s="475">
        <v>0</v>
      </c>
      <c r="V340" s="627">
        <v>0</v>
      </c>
      <c r="W340" s="627">
        <v>0</v>
      </c>
      <c r="X340" s="628" t="s">
        <v>824</v>
      </c>
      <c r="Y340" s="486" t="s">
        <v>924</v>
      </c>
      <c r="Z340" s="230" t="s">
        <v>343</v>
      </c>
      <c r="AA340" s="516" t="s">
        <v>883</v>
      </c>
      <c r="AB340" s="230" t="s">
        <v>883</v>
      </c>
    </row>
    <row r="341" spans="1:28" ht="25.5" x14ac:dyDescent="0.25">
      <c r="A341" s="403" t="s">
        <v>542</v>
      </c>
      <c r="B341" s="397" t="s">
        <v>543</v>
      </c>
      <c r="C341" s="238">
        <v>2017</v>
      </c>
      <c r="D341" s="4" t="s">
        <v>1103</v>
      </c>
      <c r="E341" s="398" t="s">
        <v>544</v>
      </c>
      <c r="F341" s="398" t="s">
        <v>544</v>
      </c>
      <c r="G341" s="768" t="s">
        <v>545</v>
      </c>
      <c r="H341" s="399">
        <v>3500</v>
      </c>
      <c r="I341" s="399">
        <v>0</v>
      </c>
      <c r="J341" s="794">
        <v>0</v>
      </c>
      <c r="K341" s="568">
        <v>0</v>
      </c>
      <c r="L341" s="754">
        <v>0</v>
      </c>
      <c r="M341" s="367">
        <v>0</v>
      </c>
      <c r="N341" s="552">
        <v>3500</v>
      </c>
      <c r="O341" s="597">
        <v>3500</v>
      </c>
      <c r="P341" s="406">
        <v>0</v>
      </c>
      <c r="Q341" s="394">
        <f t="shared" si="28"/>
        <v>3500</v>
      </c>
      <c r="R341" s="812">
        <v>0</v>
      </c>
      <c r="S341" s="35">
        <v>0</v>
      </c>
      <c r="T341" s="402">
        <v>0</v>
      </c>
      <c r="U341" s="35">
        <v>0</v>
      </c>
      <c r="V341" s="400">
        <v>0</v>
      </c>
      <c r="W341" s="400">
        <v>0</v>
      </c>
      <c r="X341" s="413" t="s">
        <v>824</v>
      </c>
      <c r="Y341" s="408" t="s">
        <v>52</v>
      </c>
      <c r="Z341" s="229" t="s">
        <v>602</v>
      </c>
      <c r="AA341" s="409" t="s">
        <v>883</v>
      </c>
      <c r="AB341" s="229" t="s">
        <v>882</v>
      </c>
    </row>
    <row r="342" spans="1:28" ht="25.5" x14ac:dyDescent="0.25">
      <c r="A342" s="403" t="s">
        <v>547</v>
      </c>
      <c r="B342" s="397" t="s">
        <v>709</v>
      </c>
      <c r="C342" s="238">
        <v>2017</v>
      </c>
      <c r="D342" s="4" t="s">
        <v>1103</v>
      </c>
      <c r="E342" s="398" t="s">
        <v>1038</v>
      </c>
      <c r="F342" s="398" t="s">
        <v>1038</v>
      </c>
      <c r="G342" s="768" t="s">
        <v>548</v>
      </c>
      <c r="H342" s="399">
        <v>6325</v>
      </c>
      <c r="I342" s="399">
        <v>0</v>
      </c>
      <c r="J342" s="794">
        <v>0</v>
      </c>
      <c r="K342" s="568">
        <v>0</v>
      </c>
      <c r="L342" s="754">
        <v>0</v>
      </c>
      <c r="M342" s="367">
        <v>0</v>
      </c>
      <c r="N342" s="552">
        <v>6325</v>
      </c>
      <c r="O342" s="596">
        <v>6325</v>
      </c>
      <c r="P342" s="406">
        <v>0</v>
      </c>
      <c r="Q342" s="394">
        <f t="shared" si="28"/>
        <v>6325</v>
      </c>
      <c r="R342" s="812">
        <v>0</v>
      </c>
      <c r="S342" s="35">
        <v>0</v>
      </c>
      <c r="T342" s="402">
        <v>0</v>
      </c>
      <c r="U342" s="35">
        <v>0</v>
      </c>
      <c r="V342" s="400">
        <v>0</v>
      </c>
      <c r="W342" s="400">
        <v>0</v>
      </c>
      <c r="X342" s="413" t="s">
        <v>824</v>
      </c>
      <c r="Y342" s="408" t="s">
        <v>52</v>
      </c>
      <c r="Z342" s="229" t="s">
        <v>602</v>
      </c>
      <c r="AA342" s="409" t="s">
        <v>883</v>
      </c>
      <c r="AB342" s="229" t="s">
        <v>883</v>
      </c>
    </row>
    <row r="343" spans="1:28" ht="25.5" x14ac:dyDescent="0.25">
      <c r="A343" s="403" t="s">
        <v>549</v>
      </c>
      <c r="B343" s="397" t="s">
        <v>710</v>
      </c>
      <c r="C343" s="238">
        <v>2017</v>
      </c>
      <c r="D343" s="4" t="s">
        <v>1103</v>
      </c>
      <c r="E343" s="398" t="s">
        <v>515</v>
      </c>
      <c r="F343" s="398" t="s">
        <v>515</v>
      </c>
      <c r="G343" s="768" t="s">
        <v>550</v>
      </c>
      <c r="H343" s="399">
        <v>5000</v>
      </c>
      <c r="I343" s="399">
        <v>0</v>
      </c>
      <c r="J343" s="794">
        <v>0</v>
      </c>
      <c r="K343" s="568">
        <v>0</v>
      </c>
      <c r="L343" s="754">
        <v>0</v>
      </c>
      <c r="M343" s="367">
        <v>5000</v>
      </c>
      <c r="N343" s="552">
        <v>0</v>
      </c>
      <c r="O343" s="597">
        <v>5000</v>
      </c>
      <c r="P343" s="406">
        <v>0</v>
      </c>
      <c r="Q343" s="394">
        <f t="shared" si="28"/>
        <v>5000</v>
      </c>
      <c r="R343" s="812">
        <v>0</v>
      </c>
      <c r="S343" s="35">
        <v>0</v>
      </c>
      <c r="T343" s="402">
        <v>0</v>
      </c>
      <c r="U343" s="35">
        <v>0</v>
      </c>
      <c r="V343" s="400">
        <v>0</v>
      </c>
      <c r="W343" s="400">
        <v>0</v>
      </c>
      <c r="X343" s="413" t="s">
        <v>824</v>
      </c>
      <c r="Y343" s="408" t="s">
        <v>52</v>
      </c>
      <c r="Z343" s="229" t="s">
        <v>691</v>
      </c>
      <c r="AA343" s="409" t="s">
        <v>883</v>
      </c>
      <c r="AB343" s="229" t="s">
        <v>883</v>
      </c>
    </row>
    <row r="344" spans="1:28" ht="25.5" x14ac:dyDescent="0.25">
      <c r="A344" s="403" t="s">
        <v>551</v>
      </c>
      <c r="B344" s="397" t="s">
        <v>552</v>
      </c>
      <c r="C344" s="238">
        <v>2017</v>
      </c>
      <c r="D344" s="4" t="s">
        <v>1103</v>
      </c>
      <c r="E344" s="398" t="s">
        <v>521</v>
      </c>
      <c r="F344" s="398" t="s">
        <v>521</v>
      </c>
      <c r="G344" s="768" t="s">
        <v>553</v>
      </c>
      <c r="H344" s="399">
        <v>1500</v>
      </c>
      <c r="I344" s="399">
        <v>85</v>
      </c>
      <c r="J344" s="794">
        <v>0</v>
      </c>
      <c r="K344" s="568">
        <v>0</v>
      </c>
      <c r="L344" s="754">
        <v>0</v>
      </c>
      <c r="M344" s="367">
        <v>1415</v>
      </c>
      <c r="N344" s="552">
        <v>0</v>
      </c>
      <c r="O344" s="597">
        <v>1415</v>
      </c>
      <c r="P344" s="406">
        <v>0</v>
      </c>
      <c r="Q344" s="394">
        <f t="shared" si="28"/>
        <v>1415</v>
      </c>
      <c r="R344" s="812">
        <v>0</v>
      </c>
      <c r="S344" s="35">
        <v>0</v>
      </c>
      <c r="T344" s="402">
        <v>0</v>
      </c>
      <c r="U344" s="35">
        <v>0</v>
      </c>
      <c r="V344" s="400">
        <v>0</v>
      </c>
      <c r="W344" s="400">
        <v>0</v>
      </c>
      <c r="X344" s="413" t="s">
        <v>824</v>
      </c>
      <c r="Y344" s="408" t="s">
        <v>52</v>
      </c>
      <c r="Z344" s="229" t="s">
        <v>691</v>
      </c>
      <c r="AA344" s="409" t="s">
        <v>883</v>
      </c>
      <c r="AB344" s="229" t="s">
        <v>883</v>
      </c>
    </row>
    <row r="345" spans="1:28" ht="32.25" customHeight="1" x14ac:dyDescent="0.25">
      <c r="A345" s="403" t="s">
        <v>554</v>
      </c>
      <c r="B345" s="397" t="s">
        <v>711</v>
      </c>
      <c r="C345" s="238">
        <v>2017</v>
      </c>
      <c r="D345" s="4" t="s">
        <v>1103</v>
      </c>
      <c r="E345" s="411" t="s">
        <v>1047</v>
      </c>
      <c r="F345" s="411" t="s">
        <v>1047</v>
      </c>
      <c r="G345" s="770" t="s">
        <v>555</v>
      </c>
      <c r="H345" s="399">
        <v>10000</v>
      </c>
      <c r="I345" s="399">
        <v>0</v>
      </c>
      <c r="J345" s="794">
        <v>0</v>
      </c>
      <c r="K345" s="568">
        <v>0</v>
      </c>
      <c r="L345" s="754">
        <v>0</v>
      </c>
      <c r="M345" s="367">
        <v>0</v>
      </c>
      <c r="N345" s="552">
        <v>0</v>
      </c>
      <c r="O345" s="597">
        <v>0</v>
      </c>
      <c r="P345" s="406">
        <v>0</v>
      </c>
      <c r="Q345" s="394">
        <f t="shared" si="28"/>
        <v>0</v>
      </c>
      <c r="R345" s="812">
        <v>0</v>
      </c>
      <c r="S345" s="35">
        <v>0</v>
      </c>
      <c r="T345" s="402">
        <v>0</v>
      </c>
      <c r="U345" s="35">
        <v>10000</v>
      </c>
      <c r="V345" s="400">
        <v>0</v>
      </c>
      <c r="W345" s="400">
        <v>0</v>
      </c>
      <c r="X345" s="238" t="s">
        <v>998</v>
      </c>
      <c r="Y345" s="408" t="s">
        <v>20</v>
      </c>
      <c r="Z345" s="229" t="s">
        <v>604</v>
      </c>
      <c r="AA345" s="409" t="s">
        <v>882</v>
      </c>
      <c r="AB345" s="229" t="s">
        <v>882</v>
      </c>
    </row>
    <row r="346" spans="1:28" s="1492" customFormat="1" ht="25.5" x14ac:dyDescent="0.25">
      <c r="A346" s="485" t="s">
        <v>557</v>
      </c>
      <c r="B346" s="629" t="s">
        <v>712</v>
      </c>
      <c r="C346" s="486">
        <v>2018</v>
      </c>
      <c r="D346" s="83" t="s">
        <v>859</v>
      </c>
      <c r="E346" s="486" t="s">
        <v>558</v>
      </c>
      <c r="F346" s="486" t="s">
        <v>558</v>
      </c>
      <c r="G346" s="189" t="s">
        <v>713</v>
      </c>
      <c r="H346" s="483">
        <v>350</v>
      </c>
      <c r="I346" s="483">
        <v>0</v>
      </c>
      <c r="J346" s="795">
        <v>0</v>
      </c>
      <c r="K346" s="581">
        <v>0</v>
      </c>
      <c r="L346" s="775">
        <v>0</v>
      </c>
      <c r="M346" s="474">
        <v>350</v>
      </c>
      <c r="N346" s="584">
        <v>0</v>
      </c>
      <c r="O346" s="623">
        <v>350</v>
      </c>
      <c r="P346" s="624">
        <v>0</v>
      </c>
      <c r="Q346" s="625">
        <f t="shared" si="28"/>
        <v>350</v>
      </c>
      <c r="R346" s="815">
        <v>0</v>
      </c>
      <c r="S346" s="475">
        <v>0</v>
      </c>
      <c r="T346" s="121">
        <v>0</v>
      </c>
      <c r="U346" s="122">
        <v>0</v>
      </c>
      <c r="V346" s="121">
        <v>0</v>
      </c>
      <c r="W346" s="627">
        <v>0</v>
      </c>
      <c r="X346" s="486" t="s">
        <v>824</v>
      </c>
      <c r="Y346" s="486" t="s">
        <v>924</v>
      </c>
      <c r="Z346" s="230" t="s">
        <v>343</v>
      </c>
      <c r="AA346" s="516" t="s">
        <v>883</v>
      </c>
      <c r="AB346" s="230" t="s">
        <v>883</v>
      </c>
    </row>
    <row r="347" spans="1:28" s="1492" customFormat="1" ht="25.5" x14ac:dyDescent="0.25">
      <c r="A347" s="485" t="s">
        <v>559</v>
      </c>
      <c r="B347" s="1139" t="s">
        <v>714</v>
      </c>
      <c r="C347" s="1140">
        <v>2018</v>
      </c>
      <c r="D347" s="83" t="s">
        <v>859</v>
      </c>
      <c r="E347" s="1140" t="s">
        <v>558</v>
      </c>
      <c r="F347" s="486" t="s">
        <v>558</v>
      </c>
      <c r="G347" s="189" t="s">
        <v>560</v>
      </c>
      <c r="H347" s="483">
        <v>450</v>
      </c>
      <c r="I347" s="483">
        <v>350</v>
      </c>
      <c r="J347" s="795">
        <v>0</v>
      </c>
      <c r="K347" s="581">
        <v>0</v>
      </c>
      <c r="L347" s="775">
        <v>0</v>
      </c>
      <c r="M347" s="474">
        <v>100</v>
      </c>
      <c r="N347" s="584">
        <v>0</v>
      </c>
      <c r="O347" s="623">
        <v>100</v>
      </c>
      <c r="P347" s="624">
        <v>0</v>
      </c>
      <c r="Q347" s="625">
        <f t="shared" si="28"/>
        <v>100</v>
      </c>
      <c r="R347" s="815">
        <v>0</v>
      </c>
      <c r="S347" s="475">
        <v>0</v>
      </c>
      <c r="T347" s="121">
        <v>0</v>
      </c>
      <c r="U347" s="122">
        <v>0</v>
      </c>
      <c r="V347" s="121">
        <v>0</v>
      </c>
      <c r="W347" s="627">
        <v>0</v>
      </c>
      <c r="X347" s="486" t="s">
        <v>824</v>
      </c>
      <c r="Y347" s="486" t="s">
        <v>924</v>
      </c>
      <c r="Z347" s="230" t="s">
        <v>343</v>
      </c>
      <c r="AA347" s="516" t="s">
        <v>883</v>
      </c>
      <c r="AB347" s="230" t="s">
        <v>883</v>
      </c>
    </row>
    <row r="348" spans="1:28" ht="33.75" customHeight="1" x14ac:dyDescent="0.25">
      <c r="A348" s="403" t="s">
        <v>561</v>
      </c>
      <c r="B348" s="410" t="s">
        <v>715</v>
      </c>
      <c r="C348" s="408">
        <v>2018</v>
      </c>
      <c r="D348" s="4" t="s">
        <v>859</v>
      </c>
      <c r="E348" s="411" t="s">
        <v>515</v>
      </c>
      <c r="F348" s="398" t="s">
        <v>515</v>
      </c>
      <c r="G348" s="768" t="s">
        <v>562</v>
      </c>
      <c r="H348" s="399">
        <v>7000</v>
      </c>
      <c r="I348" s="399">
        <v>0</v>
      </c>
      <c r="J348" s="794">
        <v>0</v>
      </c>
      <c r="K348" s="568">
        <v>0</v>
      </c>
      <c r="L348" s="754">
        <v>0</v>
      </c>
      <c r="M348" s="367">
        <v>0</v>
      </c>
      <c r="N348" s="552">
        <v>0</v>
      </c>
      <c r="O348" s="597">
        <v>0</v>
      </c>
      <c r="P348" s="406">
        <v>0</v>
      </c>
      <c r="Q348" s="394">
        <f t="shared" si="28"/>
        <v>0</v>
      </c>
      <c r="R348" s="812">
        <v>0</v>
      </c>
      <c r="S348" s="35">
        <v>0</v>
      </c>
      <c r="T348" s="400">
        <v>0</v>
      </c>
      <c r="U348" s="35">
        <v>7000</v>
      </c>
      <c r="V348" s="400">
        <v>0</v>
      </c>
      <c r="W348" s="400">
        <v>0</v>
      </c>
      <c r="X348" s="238" t="s">
        <v>824</v>
      </c>
      <c r="Y348" s="408" t="s">
        <v>26</v>
      </c>
      <c r="Z348" s="229" t="s">
        <v>602</v>
      </c>
      <c r="AA348" s="409" t="s">
        <v>882</v>
      </c>
      <c r="AB348" s="229" t="s">
        <v>882</v>
      </c>
    </row>
    <row r="349" spans="1:28" ht="36" customHeight="1" x14ac:dyDescent="0.25">
      <c r="A349" s="403" t="s">
        <v>563</v>
      </c>
      <c r="B349" s="397" t="s">
        <v>716</v>
      </c>
      <c r="C349" s="238">
        <v>2018</v>
      </c>
      <c r="D349" s="4" t="s">
        <v>859</v>
      </c>
      <c r="E349" s="415" t="s">
        <v>18</v>
      </c>
      <c r="F349" s="416" t="s">
        <v>18</v>
      </c>
      <c r="G349" s="876" t="s">
        <v>564</v>
      </c>
      <c r="H349" s="417">
        <v>5000</v>
      </c>
      <c r="I349" s="417">
        <v>0</v>
      </c>
      <c r="J349" s="794">
        <v>0</v>
      </c>
      <c r="K349" s="568">
        <v>0</v>
      </c>
      <c r="L349" s="754">
        <v>0</v>
      </c>
      <c r="M349" s="367">
        <v>5000</v>
      </c>
      <c r="N349" s="552">
        <v>0</v>
      </c>
      <c r="O349" s="597">
        <v>5000</v>
      </c>
      <c r="P349" s="406">
        <v>0</v>
      </c>
      <c r="Q349" s="394">
        <f t="shared" si="28"/>
        <v>5000</v>
      </c>
      <c r="R349" s="812">
        <v>0</v>
      </c>
      <c r="S349" s="35">
        <v>0</v>
      </c>
      <c r="T349" s="34">
        <v>0</v>
      </c>
      <c r="U349" s="33">
        <v>0</v>
      </c>
      <c r="V349" s="34">
        <v>0</v>
      </c>
      <c r="W349" s="400">
        <v>0</v>
      </c>
      <c r="X349" s="238" t="s">
        <v>999</v>
      </c>
      <c r="Y349" s="408" t="s">
        <v>52</v>
      </c>
      <c r="Z349" s="229" t="s">
        <v>604</v>
      </c>
      <c r="AA349" s="409" t="s">
        <v>883</v>
      </c>
      <c r="AB349" s="229" t="s">
        <v>883</v>
      </c>
    </row>
    <row r="350" spans="1:28" s="1492" customFormat="1" ht="25.5" x14ac:dyDescent="0.25">
      <c r="A350" s="485" t="s">
        <v>565</v>
      </c>
      <c r="B350" s="629" t="s">
        <v>717</v>
      </c>
      <c r="C350" s="486">
        <v>2018</v>
      </c>
      <c r="D350" s="83" t="s">
        <v>274</v>
      </c>
      <c r="E350" s="487" t="s">
        <v>1040</v>
      </c>
      <c r="F350" s="486" t="s">
        <v>1040</v>
      </c>
      <c r="G350" s="189" t="s">
        <v>566</v>
      </c>
      <c r="H350" s="483">
        <v>110</v>
      </c>
      <c r="I350" s="483">
        <v>0</v>
      </c>
      <c r="J350" s="795">
        <v>110.1815</v>
      </c>
      <c r="K350" s="581">
        <v>110.1815</v>
      </c>
      <c r="L350" s="775">
        <v>0</v>
      </c>
      <c r="M350" s="474">
        <v>-0.18149999999999999</v>
      </c>
      <c r="N350" s="584">
        <v>0</v>
      </c>
      <c r="O350" s="623">
        <v>110</v>
      </c>
      <c r="P350" s="624">
        <v>0</v>
      </c>
      <c r="Q350" s="630">
        <f t="shared" si="28"/>
        <v>110</v>
      </c>
      <c r="R350" s="815">
        <v>0</v>
      </c>
      <c r="S350" s="475">
        <v>0</v>
      </c>
      <c r="T350" s="121">
        <v>0</v>
      </c>
      <c r="U350" s="122">
        <v>0</v>
      </c>
      <c r="V350" s="121">
        <v>0</v>
      </c>
      <c r="W350" s="121">
        <v>0</v>
      </c>
      <c r="X350" s="628" t="s">
        <v>824</v>
      </c>
      <c r="Y350" s="486" t="s">
        <v>924</v>
      </c>
      <c r="Z350" s="230" t="s">
        <v>690</v>
      </c>
      <c r="AA350" s="516" t="s">
        <v>883</v>
      </c>
      <c r="AB350" s="230" t="s">
        <v>883</v>
      </c>
    </row>
    <row r="351" spans="1:28" s="1444" customFormat="1" ht="25.5" x14ac:dyDescent="0.25">
      <c r="A351" s="1262" t="s">
        <v>568</v>
      </c>
      <c r="B351" s="1263" t="s">
        <v>718</v>
      </c>
      <c r="C351" s="1264">
        <v>2018</v>
      </c>
      <c r="D351" s="1265" t="s">
        <v>274</v>
      </c>
      <c r="E351" s="1266" t="s">
        <v>1041</v>
      </c>
      <c r="F351" s="1266" t="s">
        <v>1041</v>
      </c>
      <c r="G351" s="1267" t="s">
        <v>569</v>
      </c>
      <c r="H351" s="1268">
        <v>1950.335</v>
      </c>
      <c r="I351" s="1268">
        <v>0</v>
      </c>
      <c r="J351" s="795">
        <v>1186.5481600000001</v>
      </c>
      <c r="K351" s="1269">
        <v>335.74799999999999</v>
      </c>
      <c r="L351" s="1270">
        <v>850.80016000000001</v>
      </c>
      <c r="M351" s="1271">
        <f>763.787-0.00016</f>
        <v>763.78683999999998</v>
      </c>
      <c r="N351" s="1272">
        <v>0</v>
      </c>
      <c r="O351" s="1273">
        <v>2200</v>
      </c>
      <c r="P351" s="1274">
        <v>-249.66499999999999</v>
      </c>
      <c r="Q351" s="1275">
        <f t="shared" si="28"/>
        <v>1950.335</v>
      </c>
      <c r="R351" s="1276">
        <v>0</v>
      </c>
      <c r="S351" s="1277">
        <v>0</v>
      </c>
      <c r="T351" s="1278">
        <v>0</v>
      </c>
      <c r="U351" s="1279">
        <v>0</v>
      </c>
      <c r="V351" s="1278">
        <v>0</v>
      </c>
      <c r="W351" s="1280">
        <v>0</v>
      </c>
      <c r="X351" s="1264" t="s">
        <v>1314</v>
      </c>
      <c r="Y351" s="1281" t="s">
        <v>924</v>
      </c>
      <c r="Z351" s="902" t="s">
        <v>792</v>
      </c>
      <c r="AA351" s="1282" t="s">
        <v>883</v>
      </c>
      <c r="AB351" s="1283" t="s">
        <v>883</v>
      </c>
    </row>
    <row r="352" spans="1:28" ht="25.5" x14ac:dyDescent="0.25">
      <c r="A352" s="403" t="s">
        <v>570</v>
      </c>
      <c r="B352" s="410" t="s">
        <v>719</v>
      </c>
      <c r="C352" s="238">
        <v>2018</v>
      </c>
      <c r="D352" s="4" t="s">
        <v>274</v>
      </c>
      <c r="E352" s="411" t="s">
        <v>571</v>
      </c>
      <c r="F352" s="411" t="s">
        <v>571</v>
      </c>
      <c r="G352" s="770" t="s">
        <v>572</v>
      </c>
      <c r="H352" s="405">
        <v>1000</v>
      </c>
      <c r="I352" s="405">
        <v>0</v>
      </c>
      <c r="J352" s="794">
        <v>0</v>
      </c>
      <c r="K352" s="568">
        <v>0</v>
      </c>
      <c r="L352" s="754">
        <v>0</v>
      </c>
      <c r="M352" s="367">
        <v>0</v>
      </c>
      <c r="N352" s="552">
        <v>0</v>
      </c>
      <c r="O352" s="597">
        <v>0</v>
      </c>
      <c r="P352" s="406">
        <v>0</v>
      </c>
      <c r="Q352" s="394">
        <f t="shared" si="28"/>
        <v>0</v>
      </c>
      <c r="R352" s="813">
        <v>0</v>
      </c>
      <c r="S352" s="35">
        <v>0</v>
      </c>
      <c r="T352" s="34">
        <v>0</v>
      </c>
      <c r="U352" s="33">
        <v>1000</v>
      </c>
      <c r="V352" s="34">
        <v>0</v>
      </c>
      <c r="W352" s="400">
        <v>0</v>
      </c>
      <c r="X352" s="408" t="s">
        <v>824</v>
      </c>
      <c r="Y352" s="408" t="s">
        <v>20</v>
      </c>
      <c r="Z352" s="229" t="s">
        <v>326</v>
      </c>
      <c r="AA352" s="409" t="s">
        <v>882</v>
      </c>
      <c r="AB352" s="229" t="s">
        <v>882</v>
      </c>
    </row>
    <row r="353" spans="1:28" ht="25.5" x14ac:dyDescent="0.25">
      <c r="A353" s="403" t="s">
        <v>574</v>
      </c>
      <c r="B353" s="410" t="s">
        <v>720</v>
      </c>
      <c r="C353" s="238">
        <v>2018</v>
      </c>
      <c r="D353" s="4" t="s">
        <v>274</v>
      </c>
      <c r="E353" s="411" t="s">
        <v>575</v>
      </c>
      <c r="F353" s="411" t="s">
        <v>575</v>
      </c>
      <c r="G353" s="770" t="s">
        <v>242</v>
      </c>
      <c r="H353" s="405">
        <v>2200</v>
      </c>
      <c r="I353" s="405">
        <v>0</v>
      </c>
      <c r="J353" s="794">
        <v>0</v>
      </c>
      <c r="K353" s="568">
        <v>0</v>
      </c>
      <c r="L353" s="754">
        <v>0</v>
      </c>
      <c r="M353" s="367">
        <v>2200</v>
      </c>
      <c r="N353" s="552">
        <v>0</v>
      </c>
      <c r="O353" s="597">
        <v>2200</v>
      </c>
      <c r="P353" s="406">
        <v>0</v>
      </c>
      <c r="Q353" s="394">
        <f t="shared" si="28"/>
        <v>2200</v>
      </c>
      <c r="R353" s="813">
        <v>0</v>
      </c>
      <c r="S353" s="35">
        <v>0</v>
      </c>
      <c r="T353" s="34">
        <v>0</v>
      </c>
      <c r="U353" s="33">
        <v>0</v>
      </c>
      <c r="V353" s="34">
        <v>0</v>
      </c>
      <c r="W353" s="400">
        <v>0</v>
      </c>
      <c r="X353" s="408" t="s">
        <v>824</v>
      </c>
      <c r="Y353" s="408" t="s">
        <v>52</v>
      </c>
      <c r="Z353" s="229" t="s">
        <v>604</v>
      </c>
      <c r="AA353" s="513" t="s">
        <v>883</v>
      </c>
      <c r="AB353" s="491" t="s">
        <v>883</v>
      </c>
    </row>
    <row r="354" spans="1:28" s="1492" customFormat="1" ht="26.25" thickBot="1" x14ac:dyDescent="0.3">
      <c r="A354" s="1141" t="s">
        <v>576</v>
      </c>
      <c r="B354" s="1142" t="s">
        <v>721</v>
      </c>
      <c r="C354" s="1143">
        <v>2018</v>
      </c>
      <c r="D354" s="222" t="s">
        <v>274</v>
      </c>
      <c r="E354" s="1144" t="s">
        <v>577</v>
      </c>
      <c r="F354" s="1144" t="s">
        <v>577</v>
      </c>
      <c r="G354" s="235" t="s">
        <v>578</v>
      </c>
      <c r="H354" s="1145">
        <v>7757.85</v>
      </c>
      <c r="I354" s="1145">
        <v>0</v>
      </c>
      <c r="J354" s="1682">
        <f>2978.17343+1702.91052</f>
        <v>4681.0839500000002</v>
      </c>
      <c r="K354" s="1146">
        <v>2105.0734299999999</v>
      </c>
      <c r="L354" s="1147">
        <v>2576.0105200000003</v>
      </c>
      <c r="M354" s="698">
        <v>3076.7660499999997</v>
      </c>
      <c r="N354" s="699">
        <v>0</v>
      </c>
      <c r="O354" s="1148">
        <v>7757.85</v>
      </c>
      <c r="P354" s="1149">
        <v>0</v>
      </c>
      <c r="Q354" s="1150">
        <f t="shared" si="28"/>
        <v>7757.85</v>
      </c>
      <c r="R354" s="1151">
        <v>0</v>
      </c>
      <c r="S354" s="1152">
        <v>0</v>
      </c>
      <c r="T354" s="1153">
        <v>0</v>
      </c>
      <c r="U354" s="1152">
        <v>0</v>
      </c>
      <c r="V354" s="1153">
        <v>0</v>
      </c>
      <c r="W354" s="1153">
        <v>0</v>
      </c>
      <c r="X354" s="1143" t="s">
        <v>824</v>
      </c>
      <c r="Y354" s="1143" t="s">
        <v>924</v>
      </c>
      <c r="Z354" s="1154" t="s">
        <v>691</v>
      </c>
      <c r="AA354" s="1155" t="s">
        <v>883</v>
      </c>
      <c r="AB354" s="1154" t="s">
        <v>883</v>
      </c>
    </row>
    <row r="355" spans="1:28" ht="36.75" customHeight="1" x14ac:dyDescent="0.25">
      <c r="A355" s="396" t="s">
        <v>769</v>
      </c>
      <c r="B355" s="403" t="s">
        <v>843</v>
      </c>
      <c r="C355" s="408">
        <v>2019</v>
      </c>
      <c r="D355" s="5" t="s">
        <v>854</v>
      </c>
      <c r="E355" s="419" t="s">
        <v>531</v>
      </c>
      <c r="F355" s="411" t="s">
        <v>531</v>
      </c>
      <c r="G355" s="770" t="s">
        <v>722</v>
      </c>
      <c r="H355" s="405">
        <v>6000</v>
      </c>
      <c r="I355" s="420">
        <v>0</v>
      </c>
      <c r="J355" s="794">
        <v>0</v>
      </c>
      <c r="K355" s="568">
        <v>0</v>
      </c>
      <c r="L355" s="754">
        <v>0</v>
      </c>
      <c r="M355" s="367">
        <v>0</v>
      </c>
      <c r="N355" s="552">
        <v>6000</v>
      </c>
      <c r="O355" s="520">
        <v>6000</v>
      </c>
      <c r="P355" s="406">
        <v>0</v>
      </c>
      <c r="Q355" s="421">
        <f t="shared" si="28"/>
        <v>6000</v>
      </c>
      <c r="R355" s="813">
        <v>0</v>
      </c>
      <c r="S355" s="33">
        <v>0</v>
      </c>
      <c r="T355" s="412">
        <v>0</v>
      </c>
      <c r="U355" s="33">
        <v>0</v>
      </c>
      <c r="V355" s="510">
        <v>0</v>
      </c>
      <c r="W355" s="537">
        <v>0</v>
      </c>
      <c r="X355" s="408" t="s">
        <v>1305</v>
      </c>
      <c r="Y355" s="408" t="s">
        <v>20</v>
      </c>
      <c r="Z355" s="422" t="s">
        <v>604</v>
      </c>
      <c r="AA355" s="409" t="s">
        <v>882</v>
      </c>
      <c r="AB355" s="229" t="s">
        <v>882</v>
      </c>
    </row>
    <row r="356" spans="1:28" ht="25.5" x14ac:dyDescent="0.25">
      <c r="A356" s="396" t="s">
        <v>770</v>
      </c>
      <c r="B356" s="403" t="s">
        <v>843</v>
      </c>
      <c r="C356" s="408">
        <v>2019</v>
      </c>
      <c r="D356" s="5" t="s">
        <v>854</v>
      </c>
      <c r="E356" s="419" t="s">
        <v>1040</v>
      </c>
      <c r="F356" s="411" t="s">
        <v>1040</v>
      </c>
      <c r="G356" s="770" t="s">
        <v>723</v>
      </c>
      <c r="H356" s="405">
        <v>2200</v>
      </c>
      <c r="I356" s="420">
        <v>0</v>
      </c>
      <c r="J356" s="794">
        <v>0</v>
      </c>
      <c r="K356" s="568">
        <v>0</v>
      </c>
      <c r="L356" s="754">
        <v>0</v>
      </c>
      <c r="M356" s="367">
        <v>0</v>
      </c>
      <c r="N356" s="552">
        <v>0</v>
      </c>
      <c r="O356" s="520">
        <v>0</v>
      </c>
      <c r="P356" s="406">
        <v>0</v>
      </c>
      <c r="Q356" s="421">
        <f t="shared" si="28"/>
        <v>0</v>
      </c>
      <c r="R356" s="813">
        <v>0</v>
      </c>
      <c r="S356" s="33">
        <v>0</v>
      </c>
      <c r="T356" s="412">
        <v>0</v>
      </c>
      <c r="U356" s="33">
        <v>2200</v>
      </c>
      <c r="V356" s="510">
        <v>0</v>
      </c>
      <c r="W356" s="537">
        <v>0</v>
      </c>
      <c r="X356" s="408" t="s">
        <v>824</v>
      </c>
      <c r="Y356" s="408" t="s">
        <v>26</v>
      </c>
      <c r="Z356" s="422" t="s">
        <v>602</v>
      </c>
      <c r="AA356" s="409" t="s">
        <v>882</v>
      </c>
      <c r="AB356" s="229" t="s">
        <v>882</v>
      </c>
    </row>
    <row r="357" spans="1:28" ht="25.5" x14ac:dyDescent="0.25">
      <c r="A357" s="396" t="s">
        <v>771</v>
      </c>
      <c r="B357" s="403" t="s">
        <v>843</v>
      </c>
      <c r="C357" s="408">
        <v>2019</v>
      </c>
      <c r="D357" s="5" t="s">
        <v>854</v>
      </c>
      <c r="E357" s="419" t="s">
        <v>1040</v>
      </c>
      <c r="F357" s="411" t="s">
        <v>1040</v>
      </c>
      <c r="G357" s="770" t="s">
        <v>724</v>
      </c>
      <c r="H357" s="405">
        <v>2500</v>
      </c>
      <c r="I357" s="420">
        <v>0</v>
      </c>
      <c r="J357" s="794">
        <v>0</v>
      </c>
      <c r="K357" s="568">
        <v>0</v>
      </c>
      <c r="L357" s="754">
        <v>0</v>
      </c>
      <c r="M357" s="367">
        <v>0</v>
      </c>
      <c r="N357" s="552">
        <v>2500</v>
      </c>
      <c r="O357" s="520">
        <v>2500</v>
      </c>
      <c r="P357" s="406">
        <v>0</v>
      </c>
      <c r="Q357" s="421">
        <f t="shared" si="28"/>
        <v>2500</v>
      </c>
      <c r="R357" s="813">
        <v>0</v>
      </c>
      <c r="S357" s="33">
        <v>0</v>
      </c>
      <c r="T357" s="412">
        <v>0</v>
      </c>
      <c r="U357" s="33">
        <v>0</v>
      </c>
      <c r="V357" s="510">
        <v>0</v>
      </c>
      <c r="W357" s="537">
        <v>0</v>
      </c>
      <c r="X357" s="408" t="s">
        <v>1306</v>
      </c>
      <c r="Y357" s="408" t="s">
        <v>26</v>
      </c>
      <c r="Z357" s="422" t="s">
        <v>940</v>
      </c>
      <c r="AA357" s="409" t="s">
        <v>882</v>
      </c>
      <c r="AB357" s="229" t="s">
        <v>882</v>
      </c>
    </row>
    <row r="358" spans="1:28" ht="25.5" x14ac:dyDescent="0.25">
      <c r="A358" s="396" t="s">
        <v>772</v>
      </c>
      <c r="B358" s="403" t="s">
        <v>843</v>
      </c>
      <c r="C358" s="408">
        <v>2019</v>
      </c>
      <c r="D358" s="5" t="s">
        <v>854</v>
      </c>
      <c r="E358" s="419" t="s">
        <v>1048</v>
      </c>
      <c r="F358" s="411" t="s">
        <v>1048</v>
      </c>
      <c r="G358" s="770" t="s">
        <v>725</v>
      </c>
      <c r="H358" s="405">
        <v>1000</v>
      </c>
      <c r="I358" s="420">
        <v>0</v>
      </c>
      <c r="J358" s="794">
        <v>0</v>
      </c>
      <c r="K358" s="568">
        <v>0</v>
      </c>
      <c r="L358" s="754">
        <v>0</v>
      </c>
      <c r="M358" s="367">
        <v>0</v>
      </c>
      <c r="N358" s="552">
        <v>1000</v>
      </c>
      <c r="O358" s="520">
        <v>1000</v>
      </c>
      <c r="P358" s="406">
        <v>0</v>
      </c>
      <c r="Q358" s="421">
        <f t="shared" si="28"/>
        <v>1000</v>
      </c>
      <c r="R358" s="813">
        <v>0</v>
      </c>
      <c r="S358" s="33">
        <v>0</v>
      </c>
      <c r="T358" s="412">
        <v>0</v>
      </c>
      <c r="U358" s="33">
        <v>0</v>
      </c>
      <c r="V358" s="510">
        <v>0</v>
      </c>
      <c r="W358" s="537">
        <v>0</v>
      </c>
      <c r="X358" s="408" t="s">
        <v>824</v>
      </c>
      <c r="Y358" s="408" t="s">
        <v>20</v>
      </c>
      <c r="Z358" s="422" t="s">
        <v>604</v>
      </c>
      <c r="AA358" s="409" t="s">
        <v>882</v>
      </c>
      <c r="AB358" s="229" t="s">
        <v>882</v>
      </c>
    </row>
    <row r="359" spans="1:28" ht="25.5" x14ac:dyDescent="0.25">
      <c r="A359" s="396" t="s">
        <v>773</v>
      </c>
      <c r="B359" s="403" t="s">
        <v>843</v>
      </c>
      <c r="C359" s="408">
        <v>2019</v>
      </c>
      <c r="D359" s="5" t="s">
        <v>854</v>
      </c>
      <c r="E359" s="419" t="s">
        <v>505</v>
      </c>
      <c r="F359" s="411" t="s">
        <v>505</v>
      </c>
      <c r="G359" s="770" t="s">
        <v>726</v>
      </c>
      <c r="H359" s="405">
        <v>500</v>
      </c>
      <c r="I359" s="420">
        <v>0</v>
      </c>
      <c r="J359" s="794">
        <v>0</v>
      </c>
      <c r="K359" s="568">
        <v>0</v>
      </c>
      <c r="L359" s="754">
        <v>0</v>
      </c>
      <c r="M359" s="367">
        <v>500</v>
      </c>
      <c r="N359" s="552">
        <v>0</v>
      </c>
      <c r="O359" s="520">
        <v>500</v>
      </c>
      <c r="P359" s="406">
        <v>0</v>
      </c>
      <c r="Q359" s="421">
        <f t="shared" si="28"/>
        <v>500</v>
      </c>
      <c r="R359" s="813">
        <v>0</v>
      </c>
      <c r="S359" s="33">
        <v>0</v>
      </c>
      <c r="T359" s="412">
        <v>0</v>
      </c>
      <c r="U359" s="33">
        <v>0</v>
      </c>
      <c r="V359" s="510">
        <v>0</v>
      </c>
      <c r="W359" s="537">
        <v>0</v>
      </c>
      <c r="X359" s="408" t="s">
        <v>824</v>
      </c>
      <c r="Y359" s="408" t="s">
        <v>26</v>
      </c>
      <c r="Z359" s="422" t="s">
        <v>691</v>
      </c>
      <c r="AA359" s="409" t="s">
        <v>882</v>
      </c>
      <c r="AB359" s="229" t="s">
        <v>882</v>
      </c>
    </row>
    <row r="360" spans="1:28" ht="36" customHeight="1" x14ac:dyDescent="0.25">
      <c r="A360" s="396" t="s">
        <v>774</v>
      </c>
      <c r="B360" s="403" t="s">
        <v>843</v>
      </c>
      <c r="C360" s="408">
        <v>2019</v>
      </c>
      <c r="D360" s="5" t="s">
        <v>854</v>
      </c>
      <c r="E360" s="419" t="s">
        <v>505</v>
      </c>
      <c r="F360" s="411" t="s">
        <v>505</v>
      </c>
      <c r="G360" s="770" t="s">
        <v>727</v>
      </c>
      <c r="H360" s="405">
        <v>14000</v>
      </c>
      <c r="I360" s="420">
        <v>0</v>
      </c>
      <c r="J360" s="794">
        <v>0</v>
      </c>
      <c r="K360" s="568">
        <v>0</v>
      </c>
      <c r="L360" s="754">
        <v>0</v>
      </c>
      <c r="M360" s="367">
        <v>0</v>
      </c>
      <c r="N360" s="552">
        <v>7000</v>
      </c>
      <c r="O360" s="520">
        <v>7000</v>
      </c>
      <c r="P360" s="406">
        <v>0</v>
      </c>
      <c r="Q360" s="421">
        <f t="shared" si="28"/>
        <v>7000</v>
      </c>
      <c r="R360" s="813">
        <v>0</v>
      </c>
      <c r="S360" s="33">
        <v>0</v>
      </c>
      <c r="T360" s="412">
        <v>0</v>
      </c>
      <c r="U360" s="33">
        <v>7000</v>
      </c>
      <c r="V360" s="510">
        <v>0</v>
      </c>
      <c r="W360" s="537">
        <v>0</v>
      </c>
      <c r="X360" s="408" t="s">
        <v>1307</v>
      </c>
      <c r="Y360" s="408" t="s">
        <v>20</v>
      </c>
      <c r="Z360" s="422" t="s">
        <v>604</v>
      </c>
      <c r="AA360" s="409" t="s">
        <v>882</v>
      </c>
      <c r="AB360" s="229" t="s">
        <v>882</v>
      </c>
    </row>
    <row r="361" spans="1:28" ht="25.5" x14ac:dyDescent="0.25">
      <c r="A361" s="396" t="s">
        <v>775</v>
      </c>
      <c r="B361" s="403" t="s">
        <v>843</v>
      </c>
      <c r="C361" s="408">
        <v>2019</v>
      </c>
      <c r="D361" s="5" t="s">
        <v>854</v>
      </c>
      <c r="E361" s="419" t="s">
        <v>507</v>
      </c>
      <c r="F361" s="411" t="s">
        <v>507</v>
      </c>
      <c r="G361" s="770" t="s">
        <v>728</v>
      </c>
      <c r="H361" s="405">
        <v>8400</v>
      </c>
      <c r="I361" s="420">
        <v>0</v>
      </c>
      <c r="J361" s="794">
        <v>0</v>
      </c>
      <c r="K361" s="568">
        <v>0</v>
      </c>
      <c r="L361" s="754">
        <v>0</v>
      </c>
      <c r="M361" s="367">
        <v>0</v>
      </c>
      <c r="N361" s="552">
        <v>0</v>
      </c>
      <c r="O361" s="520">
        <v>0</v>
      </c>
      <c r="P361" s="406">
        <v>0</v>
      </c>
      <c r="Q361" s="421">
        <f t="shared" si="28"/>
        <v>0</v>
      </c>
      <c r="R361" s="813">
        <v>0</v>
      </c>
      <c r="S361" s="33">
        <v>0</v>
      </c>
      <c r="T361" s="412">
        <v>0</v>
      </c>
      <c r="U361" s="33">
        <v>8400</v>
      </c>
      <c r="V361" s="510">
        <v>0</v>
      </c>
      <c r="W361" s="537">
        <v>0</v>
      </c>
      <c r="X361" s="408" t="s">
        <v>824</v>
      </c>
      <c r="Y361" s="408" t="s">
        <v>26</v>
      </c>
      <c r="Z361" s="422" t="s">
        <v>31</v>
      </c>
      <c r="AA361" s="409" t="s">
        <v>882</v>
      </c>
      <c r="AB361" s="229" t="s">
        <v>882</v>
      </c>
    </row>
    <row r="362" spans="1:28" ht="25.5" x14ac:dyDescent="0.25">
      <c r="A362" s="396" t="s">
        <v>776</v>
      </c>
      <c r="B362" s="403" t="s">
        <v>843</v>
      </c>
      <c r="C362" s="408">
        <v>2019</v>
      </c>
      <c r="D362" s="5" t="s">
        <v>854</v>
      </c>
      <c r="E362" s="419" t="s">
        <v>573</v>
      </c>
      <c r="F362" s="411" t="s">
        <v>573</v>
      </c>
      <c r="G362" s="770" t="s">
        <v>729</v>
      </c>
      <c r="H362" s="405">
        <v>4000</v>
      </c>
      <c r="I362" s="420">
        <v>0</v>
      </c>
      <c r="J362" s="794">
        <v>0</v>
      </c>
      <c r="K362" s="568">
        <v>0</v>
      </c>
      <c r="L362" s="754">
        <v>0</v>
      </c>
      <c r="M362" s="367">
        <v>0</v>
      </c>
      <c r="N362" s="552">
        <v>0</v>
      </c>
      <c r="O362" s="520">
        <v>0</v>
      </c>
      <c r="P362" s="406">
        <v>0</v>
      </c>
      <c r="Q362" s="421">
        <f t="shared" si="28"/>
        <v>0</v>
      </c>
      <c r="R362" s="813">
        <v>0</v>
      </c>
      <c r="S362" s="33">
        <v>0</v>
      </c>
      <c r="T362" s="412">
        <v>0</v>
      </c>
      <c r="U362" s="33">
        <v>4000</v>
      </c>
      <c r="V362" s="510">
        <v>0</v>
      </c>
      <c r="W362" s="537">
        <v>0</v>
      </c>
      <c r="X362" s="408" t="s">
        <v>824</v>
      </c>
      <c r="Y362" s="408" t="s">
        <v>26</v>
      </c>
      <c r="Z362" s="422" t="s">
        <v>31</v>
      </c>
      <c r="AA362" s="409" t="s">
        <v>882</v>
      </c>
      <c r="AB362" s="229" t="s">
        <v>882</v>
      </c>
    </row>
    <row r="363" spans="1:28" ht="25.5" x14ac:dyDescent="0.25">
      <c r="A363" s="396" t="s">
        <v>777</v>
      </c>
      <c r="B363" s="403" t="s">
        <v>843</v>
      </c>
      <c r="C363" s="408">
        <v>2019</v>
      </c>
      <c r="D363" s="5" t="s">
        <v>854</v>
      </c>
      <c r="E363" s="419" t="s">
        <v>556</v>
      </c>
      <c r="F363" s="411" t="s">
        <v>556</v>
      </c>
      <c r="G363" s="770" t="s">
        <v>730</v>
      </c>
      <c r="H363" s="405">
        <v>950</v>
      </c>
      <c r="I363" s="420">
        <v>0</v>
      </c>
      <c r="J363" s="794">
        <v>0</v>
      </c>
      <c r="K363" s="568">
        <v>0</v>
      </c>
      <c r="L363" s="754">
        <v>0</v>
      </c>
      <c r="M363" s="367">
        <v>0</v>
      </c>
      <c r="N363" s="552">
        <v>0</v>
      </c>
      <c r="O363" s="520">
        <v>0</v>
      </c>
      <c r="P363" s="406">
        <v>0</v>
      </c>
      <c r="Q363" s="421">
        <f t="shared" si="28"/>
        <v>0</v>
      </c>
      <c r="R363" s="813">
        <v>0</v>
      </c>
      <c r="S363" s="33">
        <v>0</v>
      </c>
      <c r="T363" s="412">
        <v>0</v>
      </c>
      <c r="U363" s="33">
        <v>950</v>
      </c>
      <c r="V363" s="510">
        <v>0</v>
      </c>
      <c r="W363" s="537">
        <v>0</v>
      </c>
      <c r="X363" s="408" t="s">
        <v>824</v>
      </c>
      <c r="Y363" s="408" t="s">
        <v>26</v>
      </c>
      <c r="Z363" s="422" t="s">
        <v>31</v>
      </c>
      <c r="AA363" s="409" t="s">
        <v>882</v>
      </c>
      <c r="AB363" s="229" t="s">
        <v>882</v>
      </c>
    </row>
    <row r="364" spans="1:28" ht="25.5" x14ac:dyDescent="0.25">
      <c r="A364" s="396" t="s">
        <v>778</v>
      </c>
      <c r="B364" s="403" t="s">
        <v>843</v>
      </c>
      <c r="C364" s="408">
        <v>2019</v>
      </c>
      <c r="D364" s="5" t="s">
        <v>854</v>
      </c>
      <c r="E364" s="419" t="s">
        <v>510</v>
      </c>
      <c r="F364" s="411" t="s">
        <v>510</v>
      </c>
      <c r="G364" s="770" t="s">
        <v>731</v>
      </c>
      <c r="H364" s="405">
        <v>4200</v>
      </c>
      <c r="I364" s="420">
        <v>0</v>
      </c>
      <c r="J364" s="794">
        <v>0</v>
      </c>
      <c r="K364" s="568">
        <v>0</v>
      </c>
      <c r="L364" s="754">
        <v>0</v>
      </c>
      <c r="M364" s="367">
        <v>0</v>
      </c>
      <c r="N364" s="552">
        <v>2100</v>
      </c>
      <c r="O364" s="520">
        <v>2100</v>
      </c>
      <c r="P364" s="406">
        <v>0</v>
      </c>
      <c r="Q364" s="421">
        <f t="shared" si="28"/>
        <v>2100</v>
      </c>
      <c r="R364" s="813">
        <v>0</v>
      </c>
      <c r="S364" s="33">
        <v>0</v>
      </c>
      <c r="T364" s="412">
        <v>0</v>
      </c>
      <c r="U364" s="33">
        <v>2100</v>
      </c>
      <c r="V364" s="510">
        <v>0</v>
      </c>
      <c r="W364" s="537">
        <v>0</v>
      </c>
      <c r="X364" s="408" t="s">
        <v>1308</v>
      </c>
      <c r="Y364" s="408" t="s">
        <v>20</v>
      </c>
      <c r="Z364" s="422" t="s">
        <v>604</v>
      </c>
      <c r="AA364" s="409" t="s">
        <v>882</v>
      </c>
      <c r="AB364" s="229" t="s">
        <v>882</v>
      </c>
    </row>
    <row r="365" spans="1:28" ht="39" customHeight="1" x14ac:dyDescent="0.25">
      <c r="A365" s="396" t="s">
        <v>779</v>
      </c>
      <c r="B365" s="403" t="s">
        <v>843</v>
      </c>
      <c r="C365" s="408">
        <v>2019</v>
      </c>
      <c r="D365" s="5" t="s">
        <v>854</v>
      </c>
      <c r="E365" s="419" t="s">
        <v>575</v>
      </c>
      <c r="F365" s="411" t="s">
        <v>575</v>
      </c>
      <c r="G365" s="770" t="s">
        <v>732</v>
      </c>
      <c r="H365" s="405">
        <v>1850</v>
      </c>
      <c r="I365" s="420">
        <v>0</v>
      </c>
      <c r="J365" s="794">
        <v>0</v>
      </c>
      <c r="K365" s="568">
        <v>0</v>
      </c>
      <c r="L365" s="754">
        <v>0</v>
      </c>
      <c r="M365" s="367">
        <v>1000</v>
      </c>
      <c r="N365" s="552">
        <v>850</v>
      </c>
      <c r="O365" s="520">
        <v>1850</v>
      </c>
      <c r="P365" s="406">
        <v>0</v>
      </c>
      <c r="Q365" s="421">
        <f t="shared" si="28"/>
        <v>1850</v>
      </c>
      <c r="R365" s="813">
        <v>0</v>
      </c>
      <c r="S365" s="33">
        <v>0</v>
      </c>
      <c r="T365" s="412">
        <v>0</v>
      </c>
      <c r="U365" s="33">
        <v>0</v>
      </c>
      <c r="V365" s="510">
        <v>0</v>
      </c>
      <c r="W365" s="537">
        <v>0</v>
      </c>
      <c r="X365" s="408" t="s">
        <v>824</v>
      </c>
      <c r="Y365" s="408" t="s">
        <v>20</v>
      </c>
      <c r="Z365" s="422" t="s">
        <v>604</v>
      </c>
      <c r="AA365" s="409" t="s">
        <v>882</v>
      </c>
      <c r="AB365" s="229" t="s">
        <v>882</v>
      </c>
    </row>
    <row r="366" spans="1:28" ht="25.5" x14ac:dyDescent="0.25">
      <c r="A366" s="396" t="s">
        <v>780</v>
      </c>
      <c r="B366" s="403" t="s">
        <v>843</v>
      </c>
      <c r="C366" s="408">
        <v>2019</v>
      </c>
      <c r="D366" s="5" t="s">
        <v>854</v>
      </c>
      <c r="E366" s="419" t="s">
        <v>575</v>
      </c>
      <c r="F366" s="411" t="s">
        <v>575</v>
      </c>
      <c r="G366" s="770" t="s">
        <v>733</v>
      </c>
      <c r="H366" s="405">
        <v>1000</v>
      </c>
      <c r="I366" s="420">
        <v>0</v>
      </c>
      <c r="J366" s="794">
        <v>0</v>
      </c>
      <c r="K366" s="568">
        <v>0</v>
      </c>
      <c r="L366" s="754">
        <v>0</v>
      </c>
      <c r="M366" s="367">
        <v>0</v>
      </c>
      <c r="N366" s="552">
        <v>1000</v>
      </c>
      <c r="O366" s="520">
        <v>1000</v>
      </c>
      <c r="P366" s="406">
        <v>0</v>
      </c>
      <c r="Q366" s="421">
        <f t="shared" si="28"/>
        <v>1000</v>
      </c>
      <c r="R366" s="813">
        <v>0</v>
      </c>
      <c r="S366" s="33">
        <v>0</v>
      </c>
      <c r="T366" s="412">
        <v>0</v>
      </c>
      <c r="U366" s="33">
        <v>0</v>
      </c>
      <c r="V366" s="510">
        <v>0</v>
      </c>
      <c r="W366" s="537">
        <v>0</v>
      </c>
      <c r="X366" s="408" t="s">
        <v>824</v>
      </c>
      <c r="Y366" s="408" t="s">
        <v>26</v>
      </c>
      <c r="Z366" s="422" t="s">
        <v>941</v>
      </c>
      <c r="AA366" s="409" t="s">
        <v>882</v>
      </c>
      <c r="AB366" s="229" t="s">
        <v>882</v>
      </c>
    </row>
    <row r="367" spans="1:28" ht="25.5" x14ac:dyDescent="0.25">
      <c r="A367" s="396" t="s">
        <v>781</v>
      </c>
      <c r="B367" s="403" t="s">
        <v>843</v>
      </c>
      <c r="C367" s="408">
        <v>2019</v>
      </c>
      <c r="D367" s="5" t="s">
        <v>854</v>
      </c>
      <c r="E367" s="419" t="s">
        <v>1049</v>
      </c>
      <c r="F367" s="411" t="s">
        <v>1049</v>
      </c>
      <c r="G367" s="770" t="s">
        <v>734</v>
      </c>
      <c r="H367" s="405">
        <v>5000</v>
      </c>
      <c r="I367" s="420">
        <v>0</v>
      </c>
      <c r="J367" s="794">
        <v>0</v>
      </c>
      <c r="K367" s="568">
        <v>0</v>
      </c>
      <c r="L367" s="754">
        <v>0</v>
      </c>
      <c r="M367" s="367">
        <v>0</v>
      </c>
      <c r="N367" s="552">
        <v>0</v>
      </c>
      <c r="O367" s="520">
        <v>0</v>
      </c>
      <c r="P367" s="406">
        <v>0</v>
      </c>
      <c r="Q367" s="421">
        <f t="shared" si="28"/>
        <v>0</v>
      </c>
      <c r="R367" s="813">
        <v>0</v>
      </c>
      <c r="S367" s="33">
        <v>0</v>
      </c>
      <c r="T367" s="412">
        <v>0</v>
      </c>
      <c r="U367" s="33">
        <v>0</v>
      </c>
      <c r="V367" s="510">
        <v>5000</v>
      </c>
      <c r="W367" s="537">
        <v>0</v>
      </c>
      <c r="X367" s="408" t="s">
        <v>824</v>
      </c>
      <c r="Y367" s="408" t="s">
        <v>26</v>
      </c>
      <c r="Z367" s="422" t="s">
        <v>604</v>
      </c>
      <c r="AA367" s="409" t="s">
        <v>882</v>
      </c>
      <c r="AB367" s="229" t="s">
        <v>882</v>
      </c>
    </row>
    <row r="368" spans="1:28" ht="25.5" x14ac:dyDescent="0.25">
      <c r="A368" s="396" t="s">
        <v>782</v>
      </c>
      <c r="B368" s="403" t="s">
        <v>843</v>
      </c>
      <c r="C368" s="408">
        <v>2019</v>
      </c>
      <c r="D368" s="5" t="s">
        <v>854</v>
      </c>
      <c r="E368" s="419" t="s">
        <v>515</v>
      </c>
      <c r="F368" s="411" t="s">
        <v>515</v>
      </c>
      <c r="G368" s="770" t="s">
        <v>735</v>
      </c>
      <c r="H368" s="405">
        <v>850</v>
      </c>
      <c r="I368" s="420">
        <v>0</v>
      </c>
      <c r="J368" s="794">
        <v>0</v>
      </c>
      <c r="K368" s="568">
        <v>0</v>
      </c>
      <c r="L368" s="754">
        <v>0</v>
      </c>
      <c r="M368" s="367">
        <v>0</v>
      </c>
      <c r="N368" s="552">
        <v>850</v>
      </c>
      <c r="O368" s="520">
        <v>850</v>
      </c>
      <c r="P368" s="406">
        <v>0</v>
      </c>
      <c r="Q368" s="421">
        <f t="shared" si="28"/>
        <v>850</v>
      </c>
      <c r="R368" s="813">
        <v>0</v>
      </c>
      <c r="S368" s="33">
        <v>0</v>
      </c>
      <c r="T368" s="412">
        <v>0</v>
      </c>
      <c r="U368" s="33">
        <v>0</v>
      </c>
      <c r="V368" s="510">
        <v>0</v>
      </c>
      <c r="W368" s="537">
        <v>0</v>
      </c>
      <c r="X368" s="408" t="s">
        <v>824</v>
      </c>
      <c r="Y368" s="408" t="s">
        <v>26</v>
      </c>
      <c r="Z368" s="422" t="s">
        <v>604</v>
      </c>
      <c r="AA368" s="409" t="s">
        <v>882</v>
      </c>
      <c r="AB368" s="229" t="s">
        <v>882</v>
      </c>
    </row>
    <row r="369" spans="1:28" ht="35.25" customHeight="1" x14ac:dyDescent="0.25">
      <c r="A369" s="396" t="s">
        <v>783</v>
      </c>
      <c r="B369" s="403" t="s">
        <v>843</v>
      </c>
      <c r="C369" s="408">
        <v>2019</v>
      </c>
      <c r="D369" s="5" t="s">
        <v>854</v>
      </c>
      <c r="E369" s="419" t="s">
        <v>1043</v>
      </c>
      <c r="F369" s="411" t="s">
        <v>1043</v>
      </c>
      <c r="G369" s="770" t="s">
        <v>736</v>
      </c>
      <c r="H369" s="405">
        <v>3000</v>
      </c>
      <c r="I369" s="420">
        <v>0</v>
      </c>
      <c r="J369" s="794">
        <v>0</v>
      </c>
      <c r="K369" s="568">
        <v>0</v>
      </c>
      <c r="L369" s="754">
        <v>0</v>
      </c>
      <c r="M369" s="367">
        <v>0</v>
      </c>
      <c r="N369" s="552">
        <v>0</v>
      </c>
      <c r="O369" s="520">
        <v>0</v>
      </c>
      <c r="P369" s="406">
        <v>0</v>
      </c>
      <c r="Q369" s="421">
        <f t="shared" si="28"/>
        <v>0</v>
      </c>
      <c r="R369" s="813">
        <v>0</v>
      </c>
      <c r="S369" s="33">
        <v>0</v>
      </c>
      <c r="T369" s="412">
        <v>0</v>
      </c>
      <c r="U369" s="33">
        <v>3000</v>
      </c>
      <c r="V369" s="510">
        <v>0</v>
      </c>
      <c r="W369" s="537">
        <v>0</v>
      </c>
      <c r="X369" s="408" t="s">
        <v>824</v>
      </c>
      <c r="Y369" s="408" t="s">
        <v>26</v>
      </c>
      <c r="Z369" s="422" t="s">
        <v>691</v>
      </c>
      <c r="AA369" s="409" t="s">
        <v>882</v>
      </c>
      <c r="AB369" s="229" t="s">
        <v>882</v>
      </c>
    </row>
    <row r="370" spans="1:28" s="1492" customFormat="1" ht="25.5" x14ac:dyDescent="0.25">
      <c r="A370" s="484" t="s">
        <v>784</v>
      </c>
      <c r="B370" s="485" t="s">
        <v>843</v>
      </c>
      <c r="C370" s="486">
        <v>2019</v>
      </c>
      <c r="D370" s="75" t="s">
        <v>854</v>
      </c>
      <c r="E370" s="1156" t="s">
        <v>577</v>
      </c>
      <c r="F370" s="487" t="s">
        <v>577</v>
      </c>
      <c r="G370" s="189" t="s">
        <v>737</v>
      </c>
      <c r="H370" s="483">
        <v>1410.4970000000001</v>
      </c>
      <c r="I370" s="488">
        <v>0</v>
      </c>
      <c r="J370" s="795">
        <v>0</v>
      </c>
      <c r="K370" s="581">
        <v>0</v>
      </c>
      <c r="L370" s="775">
        <v>0</v>
      </c>
      <c r="M370" s="474">
        <v>1410.4970000000001</v>
      </c>
      <c r="N370" s="584">
        <v>0</v>
      </c>
      <c r="O370" s="521">
        <v>1410.4970000000001</v>
      </c>
      <c r="P370" s="624">
        <v>0</v>
      </c>
      <c r="Q370" s="489">
        <f t="shared" si="28"/>
        <v>1410.4970000000001</v>
      </c>
      <c r="R370" s="815">
        <v>0</v>
      </c>
      <c r="S370" s="122">
        <v>0</v>
      </c>
      <c r="T370" s="490">
        <v>0</v>
      </c>
      <c r="U370" s="122">
        <v>0</v>
      </c>
      <c r="V370" s="536">
        <v>0</v>
      </c>
      <c r="W370" s="1157">
        <v>0</v>
      </c>
      <c r="X370" s="75" t="s">
        <v>1309</v>
      </c>
      <c r="Y370" s="486" t="s">
        <v>924</v>
      </c>
      <c r="Z370" s="497" t="s">
        <v>813</v>
      </c>
      <c r="AA370" s="516" t="s">
        <v>883</v>
      </c>
      <c r="AB370" s="230" t="s">
        <v>883</v>
      </c>
    </row>
    <row r="371" spans="1:28" s="1492" customFormat="1" ht="25.5" x14ac:dyDescent="0.25">
      <c r="A371" s="1158" t="s">
        <v>785</v>
      </c>
      <c r="B371" s="1683" t="s">
        <v>1251</v>
      </c>
      <c r="C371" s="1159">
        <v>2019</v>
      </c>
      <c r="D371" s="1160" t="s">
        <v>854</v>
      </c>
      <c r="E371" s="1161" t="s">
        <v>577</v>
      </c>
      <c r="F371" s="1162" t="s">
        <v>577</v>
      </c>
      <c r="G371" s="1163" t="s">
        <v>738</v>
      </c>
      <c r="H371" s="1164">
        <v>4826.652</v>
      </c>
      <c r="I371" s="1165">
        <v>0</v>
      </c>
      <c r="J371" s="1693">
        <v>1500</v>
      </c>
      <c r="K371" s="1166">
        <v>0</v>
      </c>
      <c r="L371" s="1167">
        <v>1500</v>
      </c>
      <c r="M371" s="1168">
        <v>0</v>
      </c>
      <c r="N371" s="1169">
        <v>0</v>
      </c>
      <c r="O371" s="1170">
        <v>1500</v>
      </c>
      <c r="P371" s="1171">
        <v>0</v>
      </c>
      <c r="Q371" s="1172">
        <f t="shared" si="28"/>
        <v>1500</v>
      </c>
      <c r="R371" s="1173">
        <v>0</v>
      </c>
      <c r="S371" s="1174">
        <v>3326.652</v>
      </c>
      <c r="T371" s="1175">
        <v>0</v>
      </c>
      <c r="U371" s="1174">
        <v>0</v>
      </c>
      <c r="V371" s="1176">
        <v>0</v>
      </c>
      <c r="W371" s="1176">
        <v>0</v>
      </c>
      <c r="X371" s="1160" t="s">
        <v>1386</v>
      </c>
      <c r="Y371" s="1159" t="s">
        <v>924</v>
      </c>
      <c r="Z371" s="1177" t="s">
        <v>691</v>
      </c>
      <c r="AA371" s="1178" t="s">
        <v>883</v>
      </c>
      <c r="AB371" s="1179" t="s">
        <v>883</v>
      </c>
    </row>
    <row r="372" spans="1:28" ht="34.5" customHeight="1" x14ac:dyDescent="0.25">
      <c r="A372" s="485" t="s">
        <v>786</v>
      </c>
      <c r="B372" s="485" t="s">
        <v>843</v>
      </c>
      <c r="C372" s="486">
        <v>2019</v>
      </c>
      <c r="D372" s="75" t="s">
        <v>854</v>
      </c>
      <c r="E372" s="419" t="s">
        <v>600</v>
      </c>
      <c r="F372" s="411" t="s">
        <v>600</v>
      </c>
      <c r="G372" s="770" t="s">
        <v>739</v>
      </c>
      <c r="H372" s="405">
        <v>6000</v>
      </c>
      <c r="I372" s="420">
        <v>0</v>
      </c>
      <c r="J372" s="794">
        <v>0</v>
      </c>
      <c r="K372" s="568">
        <v>0</v>
      </c>
      <c r="L372" s="754">
        <v>0</v>
      </c>
      <c r="M372" s="367">
        <v>0</v>
      </c>
      <c r="N372" s="552">
        <v>0</v>
      </c>
      <c r="O372" s="520">
        <v>0</v>
      </c>
      <c r="P372" s="406">
        <v>0</v>
      </c>
      <c r="Q372" s="421">
        <f t="shared" si="28"/>
        <v>0</v>
      </c>
      <c r="R372" s="813">
        <v>0</v>
      </c>
      <c r="S372" s="33">
        <v>0</v>
      </c>
      <c r="T372" s="412">
        <v>0</v>
      </c>
      <c r="U372" s="33">
        <v>6000</v>
      </c>
      <c r="V372" s="510">
        <v>0</v>
      </c>
      <c r="W372" s="537">
        <v>0</v>
      </c>
      <c r="X372" s="408" t="s">
        <v>824</v>
      </c>
      <c r="Y372" s="408" t="s">
        <v>26</v>
      </c>
      <c r="Z372" s="422" t="s">
        <v>943</v>
      </c>
      <c r="AA372" s="409" t="s">
        <v>882</v>
      </c>
      <c r="AB372" s="229" t="s">
        <v>882</v>
      </c>
    </row>
    <row r="373" spans="1:28" ht="30" x14ac:dyDescent="0.25">
      <c r="A373" s="396" t="s">
        <v>787</v>
      </c>
      <c r="B373" s="403" t="s">
        <v>843</v>
      </c>
      <c r="C373" s="408">
        <v>2019</v>
      </c>
      <c r="D373" s="5" t="s">
        <v>854</v>
      </c>
      <c r="E373" s="419" t="s">
        <v>740</v>
      </c>
      <c r="F373" s="411" t="s">
        <v>740</v>
      </c>
      <c r="G373" s="770" t="s">
        <v>741</v>
      </c>
      <c r="H373" s="405">
        <v>2000</v>
      </c>
      <c r="I373" s="420">
        <v>0</v>
      </c>
      <c r="J373" s="794">
        <v>0</v>
      </c>
      <c r="K373" s="568">
        <v>0</v>
      </c>
      <c r="L373" s="754">
        <v>0</v>
      </c>
      <c r="M373" s="367">
        <v>2000</v>
      </c>
      <c r="N373" s="552">
        <v>0</v>
      </c>
      <c r="O373" s="520">
        <v>2000</v>
      </c>
      <c r="P373" s="406">
        <v>0</v>
      </c>
      <c r="Q373" s="421">
        <f t="shared" si="28"/>
        <v>2000</v>
      </c>
      <c r="R373" s="813">
        <v>0</v>
      </c>
      <c r="S373" s="33">
        <v>0</v>
      </c>
      <c r="T373" s="412">
        <v>0</v>
      </c>
      <c r="U373" s="33">
        <v>0</v>
      </c>
      <c r="V373" s="510">
        <v>0</v>
      </c>
      <c r="W373" s="537">
        <v>0</v>
      </c>
      <c r="X373" s="408" t="s">
        <v>963</v>
      </c>
      <c r="Y373" s="408" t="s">
        <v>52</v>
      </c>
      <c r="Z373" s="422" t="s">
        <v>604</v>
      </c>
      <c r="AA373" s="409" t="s">
        <v>883</v>
      </c>
      <c r="AB373" s="229" t="s">
        <v>883</v>
      </c>
    </row>
    <row r="374" spans="1:28" ht="25.5" x14ac:dyDescent="0.25">
      <c r="A374" s="396" t="s">
        <v>788</v>
      </c>
      <c r="B374" s="403" t="s">
        <v>843</v>
      </c>
      <c r="C374" s="408">
        <v>2019</v>
      </c>
      <c r="D374" s="5" t="s">
        <v>854</v>
      </c>
      <c r="E374" s="419" t="s">
        <v>546</v>
      </c>
      <c r="F374" s="411" t="s">
        <v>546</v>
      </c>
      <c r="G374" s="770" t="s">
        <v>742</v>
      </c>
      <c r="H374" s="405">
        <v>700</v>
      </c>
      <c r="I374" s="420">
        <v>0</v>
      </c>
      <c r="J374" s="794">
        <v>0</v>
      </c>
      <c r="K374" s="568">
        <v>0</v>
      </c>
      <c r="L374" s="754">
        <v>0</v>
      </c>
      <c r="M374" s="367">
        <v>0</v>
      </c>
      <c r="N374" s="552">
        <v>0</v>
      </c>
      <c r="O374" s="520">
        <v>0</v>
      </c>
      <c r="P374" s="406">
        <v>0</v>
      </c>
      <c r="Q374" s="421">
        <f t="shared" si="28"/>
        <v>0</v>
      </c>
      <c r="R374" s="813">
        <v>0</v>
      </c>
      <c r="S374" s="33">
        <v>0</v>
      </c>
      <c r="T374" s="412">
        <v>0</v>
      </c>
      <c r="U374" s="33">
        <v>700</v>
      </c>
      <c r="V374" s="510">
        <v>0</v>
      </c>
      <c r="W374" s="537">
        <v>0</v>
      </c>
      <c r="X374" s="408" t="s">
        <v>824</v>
      </c>
      <c r="Y374" s="408" t="s">
        <v>26</v>
      </c>
      <c r="Z374" s="422" t="s">
        <v>602</v>
      </c>
      <c r="AA374" s="409" t="s">
        <v>882</v>
      </c>
      <c r="AB374" s="229" t="s">
        <v>882</v>
      </c>
    </row>
    <row r="375" spans="1:28" ht="25.5" x14ac:dyDescent="0.25">
      <c r="A375" s="403" t="s">
        <v>789</v>
      </c>
      <c r="B375" s="403" t="s">
        <v>843</v>
      </c>
      <c r="C375" s="408">
        <v>2019</v>
      </c>
      <c r="D375" s="5" t="s">
        <v>854</v>
      </c>
      <c r="E375" s="419" t="s">
        <v>546</v>
      </c>
      <c r="F375" s="411" t="s">
        <v>546</v>
      </c>
      <c r="G375" s="770" t="s">
        <v>743</v>
      </c>
      <c r="H375" s="405">
        <v>900</v>
      </c>
      <c r="I375" s="420">
        <v>0</v>
      </c>
      <c r="J375" s="794">
        <v>0</v>
      </c>
      <c r="K375" s="568">
        <v>0</v>
      </c>
      <c r="L375" s="754">
        <v>0</v>
      </c>
      <c r="M375" s="367">
        <v>0</v>
      </c>
      <c r="N375" s="552">
        <v>0</v>
      </c>
      <c r="O375" s="520">
        <v>0</v>
      </c>
      <c r="P375" s="406">
        <v>0</v>
      </c>
      <c r="Q375" s="421">
        <f t="shared" si="28"/>
        <v>0</v>
      </c>
      <c r="R375" s="813">
        <v>0</v>
      </c>
      <c r="S375" s="33">
        <v>0</v>
      </c>
      <c r="T375" s="412">
        <v>0</v>
      </c>
      <c r="U375" s="33">
        <v>900</v>
      </c>
      <c r="V375" s="510">
        <v>0</v>
      </c>
      <c r="W375" s="537">
        <v>0</v>
      </c>
      <c r="X375" s="408" t="s">
        <v>824</v>
      </c>
      <c r="Y375" s="408" t="s">
        <v>26</v>
      </c>
      <c r="Z375" s="422" t="s">
        <v>31</v>
      </c>
      <c r="AA375" s="409" t="s">
        <v>882</v>
      </c>
      <c r="AB375" s="229" t="s">
        <v>882</v>
      </c>
    </row>
    <row r="376" spans="1:28" ht="26.25" thickBot="1" x14ac:dyDescent="0.3">
      <c r="A376" s="498" t="s">
        <v>790</v>
      </c>
      <c r="B376" s="498" t="s">
        <v>843</v>
      </c>
      <c r="C376" s="418">
        <v>2019</v>
      </c>
      <c r="D376" s="148" t="s">
        <v>854</v>
      </c>
      <c r="E376" s="499" t="s">
        <v>1044</v>
      </c>
      <c r="F376" s="500" t="s">
        <v>1044</v>
      </c>
      <c r="G376" s="877" t="s">
        <v>744</v>
      </c>
      <c r="H376" s="501">
        <v>3500</v>
      </c>
      <c r="I376" s="501">
        <v>0</v>
      </c>
      <c r="J376" s="796">
        <v>0</v>
      </c>
      <c r="K376" s="637">
        <v>0</v>
      </c>
      <c r="L376" s="776">
        <v>0</v>
      </c>
      <c r="M376" s="638">
        <v>0</v>
      </c>
      <c r="N376" s="639">
        <v>0</v>
      </c>
      <c r="O376" s="600">
        <v>0</v>
      </c>
      <c r="P376" s="503">
        <v>0</v>
      </c>
      <c r="Q376" s="504">
        <f t="shared" si="28"/>
        <v>0</v>
      </c>
      <c r="R376" s="817">
        <v>0</v>
      </c>
      <c r="S376" s="502">
        <v>0</v>
      </c>
      <c r="T376" s="509">
        <v>0</v>
      </c>
      <c r="U376" s="502">
        <v>3500</v>
      </c>
      <c r="V376" s="505">
        <v>0</v>
      </c>
      <c r="W376" s="538">
        <v>0</v>
      </c>
      <c r="X376" s="418" t="s">
        <v>824</v>
      </c>
      <c r="Y376" s="418" t="s">
        <v>26</v>
      </c>
      <c r="Z376" s="492" t="s">
        <v>31</v>
      </c>
      <c r="AA376" s="514" t="s">
        <v>882</v>
      </c>
      <c r="AB376" s="492" t="s">
        <v>882</v>
      </c>
    </row>
    <row r="377" spans="1:28" ht="25.5" x14ac:dyDescent="0.25">
      <c r="A377" s="670" t="s">
        <v>928</v>
      </c>
      <c r="B377" s="670" t="s">
        <v>843</v>
      </c>
      <c r="C377" s="671">
        <v>2019</v>
      </c>
      <c r="D377" s="58" t="s">
        <v>994</v>
      </c>
      <c r="E377" s="672" t="s">
        <v>1050</v>
      </c>
      <c r="F377" s="96" t="s">
        <v>1050</v>
      </c>
      <c r="G377" s="673" t="s">
        <v>929</v>
      </c>
      <c r="H377" s="53">
        <v>2000</v>
      </c>
      <c r="I377" s="53">
        <v>0</v>
      </c>
      <c r="J377" s="797">
        <v>0</v>
      </c>
      <c r="K377" s="547">
        <v>0</v>
      </c>
      <c r="L377" s="201">
        <v>0</v>
      </c>
      <c r="M377" s="548">
        <v>0</v>
      </c>
      <c r="N377" s="227">
        <v>2000</v>
      </c>
      <c r="O377" s="674">
        <v>2000</v>
      </c>
      <c r="P377" s="289">
        <v>0</v>
      </c>
      <c r="Q377" s="675">
        <f t="shared" si="28"/>
        <v>2000</v>
      </c>
      <c r="R377" s="55">
        <v>0</v>
      </c>
      <c r="S377" s="15">
        <v>0</v>
      </c>
      <c r="T377" s="14">
        <v>0</v>
      </c>
      <c r="U377" s="15">
        <v>0</v>
      </c>
      <c r="V377" s="219">
        <v>0</v>
      </c>
      <c r="W377" s="219">
        <v>0</v>
      </c>
      <c r="X377" s="58" t="s">
        <v>1307</v>
      </c>
      <c r="Y377" s="58" t="s">
        <v>20</v>
      </c>
      <c r="Z377" s="119" t="s">
        <v>691</v>
      </c>
      <c r="AA377" s="512" t="s">
        <v>882</v>
      </c>
      <c r="AB377" s="494" t="s">
        <v>882</v>
      </c>
    </row>
    <row r="378" spans="1:28" ht="25.5" x14ac:dyDescent="0.25">
      <c r="A378" s="1180" t="s">
        <v>930</v>
      </c>
      <c r="B378" s="1180" t="s">
        <v>843</v>
      </c>
      <c r="C378" s="1181">
        <v>2019</v>
      </c>
      <c r="D378" s="1182" t="s">
        <v>994</v>
      </c>
      <c r="E378" s="1183" t="s">
        <v>556</v>
      </c>
      <c r="F378" s="1184" t="s">
        <v>556</v>
      </c>
      <c r="G378" s="1185" t="s">
        <v>931</v>
      </c>
      <c r="H378" s="636">
        <v>664.89499999999998</v>
      </c>
      <c r="I378" s="636">
        <v>0</v>
      </c>
      <c r="J378" s="1186">
        <v>0</v>
      </c>
      <c r="K378" s="1187">
        <v>0</v>
      </c>
      <c r="L378" s="1188">
        <v>0</v>
      </c>
      <c r="M378" s="1694">
        <f>700-35.105</f>
        <v>664.89499999999998</v>
      </c>
      <c r="N378" s="1189">
        <v>0</v>
      </c>
      <c r="O378" s="1190">
        <v>700</v>
      </c>
      <c r="P378" s="1191">
        <v>-35.104999999999997</v>
      </c>
      <c r="Q378" s="1192">
        <f t="shared" si="28"/>
        <v>664.89499999999998</v>
      </c>
      <c r="R378" s="1193">
        <v>0</v>
      </c>
      <c r="S378" s="1194">
        <v>0</v>
      </c>
      <c r="T378" s="1195">
        <v>0</v>
      </c>
      <c r="U378" s="1194">
        <v>0</v>
      </c>
      <c r="V378" s="1196">
        <v>0</v>
      </c>
      <c r="W378" s="1196">
        <v>0</v>
      </c>
      <c r="X378" s="874" t="s">
        <v>1316</v>
      </c>
      <c r="Y378" s="874" t="s">
        <v>52</v>
      </c>
      <c r="Z378" s="1197" t="s">
        <v>604</v>
      </c>
      <c r="AA378" s="1198" t="s">
        <v>883</v>
      </c>
      <c r="AB378" s="1199" t="s">
        <v>883</v>
      </c>
    </row>
    <row r="379" spans="1:28" ht="25.5" x14ac:dyDescent="0.25">
      <c r="A379" s="403" t="s">
        <v>932</v>
      </c>
      <c r="B379" s="403" t="s">
        <v>843</v>
      </c>
      <c r="C379" s="408">
        <v>2019</v>
      </c>
      <c r="D379" s="4" t="s">
        <v>994</v>
      </c>
      <c r="E379" s="419" t="s">
        <v>1037</v>
      </c>
      <c r="F379" s="411" t="s">
        <v>1037</v>
      </c>
      <c r="G379" s="197" t="s">
        <v>933</v>
      </c>
      <c r="H379" s="405">
        <v>2000</v>
      </c>
      <c r="I379" s="405">
        <v>0</v>
      </c>
      <c r="J379" s="798">
        <v>0</v>
      </c>
      <c r="K379" s="568">
        <v>0</v>
      </c>
      <c r="L379" s="754">
        <v>0</v>
      </c>
      <c r="M379" s="367">
        <v>0</v>
      </c>
      <c r="N379" s="552">
        <v>0</v>
      </c>
      <c r="O379" s="520">
        <v>0</v>
      </c>
      <c r="P379" s="406">
        <v>0</v>
      </c>
      <c r="Q379" s="421">
        <f t="shared" si="28"/>
        <v>0</v>
      </c>
      <c r="R379" s="813">
        <v>0</v>
      </c>
      <c r="S379" s="33">
        <v>0</v>
      </c>
      <c r="T379" s="34">
        <v>0</v>
      </c>
      <c r="U379" s="33">
        <v>2000</v>
      </c>
      <c r="V379" s="510">
        <v>0</v>
      </c>
      <c r="W379" s="510">
        <v>0</v>
      </c>
      <c r="X379" s="5" t="s">
        <v>824</v>
      </c>
      <c r="Y379" s="5" t="s">
        <v>26</v>
      </c>
      <c r="Z379" s="1200" t="s">
        <v>326</v>
      </c>
      <c r="AA379" s="409" t="s">
        <v>882</v>
      </c>
      <c r="AB379" s="229" t="s">
        <v>882</v>
      </c>
    </row>
    <row r="380" spans="1:28" ht="30" x14ac:dyDescent="0.25">
      <c r="A380" s="1236" t="s">
        <v>934</v>
      </c>
      <c r="B380" s="1237" t="s">
        <v>843</v>
      </c>
      <c r="C380" s="1238">
        <v>2019</v>
      </c>
      <c r="D380" s="1239" t="s">
        <v>994</v>
      </c>
      <c r="E380" s="1240" t="s">
        <v>577</v>
      </c>
      <c r="F380" s="1241" t="s">
        <v>577</v>
      </c>
      <c r="G380" s="1242" t="s">
        <v>935</v>
      </c>
      <c r="H380" s="1243">
        <v>1000</v>
      </c>
      <c r="I380" s="1243">
        <v>0</v>
      </c>
      <c r="J380" s="1244">
        <v>0</v>
      </c>
      <c r="K380" s="1245">
        <v>0</v>
      </c>
      <c r="L380" s="1246">
        <v>0</v>
      </c>
      <c r="M380" s="1247">
        <v>0</v>
      </c>
      <c r="N380" s="1248">
        <v>1000</v>
      </c>
      <c r="O380" s="1249">
        <v>0</v>
      </c>
      <c r="P380" s="1250">
        <v>1000</v>
      </c>
      <c r="Q380" s="1250">
        <f t="shared" si="28"/>
        <v>1000</v>
      </c>
      <c r="R380" s="1251">
        <v>0</v>
      </c>
      <c r="S380" s="1252">
        <v>0</v>
      </c>
      <c r="T380" s="1253">
        <v>0</v>
      </c>
      <c r="U380" s="1254">
        <v>0</v>
      </c>
      <c r="V380" s="1255">
        <v>0</v>
      </c>
      <c r="W380" s="1256">
        <v>0</v>
      </c>
      <c r="X380" s="1257" t="s">
        <v>1310</v>
      </c>
      <c r="Y380" s="1258" t="s">
        <v>20</v>
      </c>
      <c r="Z380" s="1259" t="s">
        <v>604</v>
      </c>
      <c r="AA380" s="1260" t="s">
        <v>882</v>
      </c>
      <c r="AB380" s="1261" t="s">
        <v>882</v>
      </c>
    </row>
    <row r="381" spans="1:28" ht="25.5" x14ac:dyDescent="0.25">
      <c r="A381" s="403" t="s">
        <v>936</v>
      </c>
      <c r="B381" s="540" t="s">
        <v>843</v>
      </c>
      <c r="C381" s="414">
        <v>2019</v>
      </c>
      <c r="D381" s="4" t="s">
        <v>994</v>
      </c>
      <c r="E381" s="419" t="s">
        <v>507</v>
      </c>
      <c r="F381" s="411" t="s">
        <v>507</v>
      </c>
      <c r="G381" s="1201" t="s">
        <v>977</v>
      </c>
      <c r="H381" s="539">
        <v>9000</v>
      </c>
      <c r="I381" s="539">
        <v>0</v>
      </c>
      <c r="J381" s="798">
        <v>0</v>
      </c>
      <c r="K381" s="568">
        <v>0</v>
      </c>
      <c r="L381" s="754">
        <v>0</v>
      </c>
      <c r="M381" s="367">
        <v>0</v>
      </c>
      <c r="N381" s="552">
        <v>5000</v>
      </c>
      <c r="O381" s="640">
        <v>5000</v>
      </c>
      <c r="P381" s="543">
        <v>0</v>
      </c>
      <c r="Q381" s="421">
        <f t="shared" si="28"/>
        <v>5000</v>
      </c>
      <c r="R381" s="818">
        <v>0</v>
      </c>
      <c r="S381" s="33">
        <v>0</v>
      </c>
      <c r="T381" s="825">
        <v>0</v>
      </c>
      <c r="U381" s="508">
        <v>4000</v>
      </c>
      <c r="V381" s="541">
        <v>0</v>
      </c>
      <c r="W381" s="510">
        <v>0</v>
      </c>
      <c r="X381" s="5" t="s">
        <v>824</v>
      </c>
      <c r="Y381" s="5" t="s">
        <v>26</v>
      </c>
      <c r="Z381" s="422" t="s">
        <v>604</v>
      </c>
      <c r="AA381" s="409" t="s">
        <v>882</v>
      </c>
      <c r="AB381" s="229" t="s">
        <v>882</v>
      </c>
    </row>
    <row r="382" spans="1:28" ht="25.5" x14ac:dyDescent="0.25">
      <c r="A382" s="1117" t="s">
        <v>937</v>
      </c>
      <c r="B382" s="1202" t="s">
        <v>843</v>
      </c>
      <c r="C382" s="1203">
        <v>2019</v>
      </c>
      <c r="D382" s="1120" t="s">
        <v>994</v>
      </c>
      <c r="E382" s="1204" t="s">
        <v>600</v>
      </c>
      <c r="F382" s="1205" t="s">
        <v>600</v>
      </c>
      <c r="G382" s="1206" t="s">
        <v>1311</v>
      </c>
      <c r="H382" s="1207">
        <v>3200</v>
      </c>
      <c r="I382" s="1207">
        <v>0</v>
      </c>
      <c r="J382" s="1208">
        <v>0</v>
      </c>
      <c r="K382" s="1125">
        <v>0</v>
      </c>
      <c r="L382" s="1126">
        <v>0</v>
      </c>
      <c r="M382" s="1127">
        <v>0</v>
      </c>
      <c r="N382" s="1128">
        <v>2900</v>
      </c>
      <c r="O382" s="1209">
        <v>2900</v>
      </c>
      <c r="P382" s="1210">
        <v>0</v>
      </c>
      <c r="Q382" s="1130">
        <f t="shared" si="28"/>
        <v>2900</v>
      </c>
      <c r="R382" s="1211">
        <v>0</v>
      </c>
      <c r="S382" s="1212">
        <v>0</v>
      </c>
      <c r="T382" s="1213">
        <v>300</v>
      </c>
      <c r="U382" s="1214">
        <v>0</v>
      </c>
      <c r="V382" s="1215">
        <v>0</v>
      </c>
      <c r="W382" s="1216">
        <v>0</v>
      </c>
      <c r="X382" s="1217" t="s">
        <v>1312</v>
      </c>
      <c r="Y382" s="1217" t="s">
        <v>20</v>
      </c>
      <c r="Z382" s="1217" t="s">
        <v>940</v>
      </c>
      <c r="AA382" s="1138" t="s">
        <v>882</v>
      </c>
      <c r="AB382" s="1218" t="s">
        <v>882</v>
      </c>
    </row>
    <row r="383" spans="1:28" ht="46.5" thickBot="1" x14ac:dyDescent="0.3">
      <c r="A383" s="540" t="s">
        <v>938</v>
      </c>
      <c r="B383" s="540" t="s">
        <v>843</v>
      </c>
      <c r="C383" s="414">
        <v>2019</v>
      </c>
      <c r="D383" s="11" t="s">
        <v>994</v>
      </c>
      <c r="E383" s="542" t="s">
        <v>546</v>
      </c>
      <c r="F383" s="404" t="s">
        <v>546</v>
      </c>
      <c r="G383" s="863" t="s">
        <v>939</v>
      </c>
      <c r="H383" s="539">
        <v>1100</v>
      </c>
      <c r="I383" s="539">
        <v>0</v>
      </c>
      <c r="J383" s="798">
        <v>0</v>
      </c>
      <c r="K383" s="569">
        <v>0</v>
      </c>
      <c r="L383" s="774">
        <v>0</v>
      </c>
      <c r="M383" s="599">
        <v>0</v>
      </c>
      <c r="N383" s="585">
        <v>900</v>
      </c>
      <c r="O383" s="864">
        <v>900</v>
      </c>
      <c r="P383" s="503">
        <v>0</v>
      </c>
      <c r="Q383" s="504">
        <f t="shared" si="28"/>
        <v>900</v>
      </c>
      <c r="R383" s="817">
        <v>0</v>
      </c>
      <c r="S383" s="502">
        <v>0</v>
      </c>
      <c r="T383" s="509">
        <v>200</v>
      </c>
      <c r="U383" s="502">
        <v>0</v>
      </c>
      <c r="V383" s="505">
        <v>0</v>
      </c>
      <c r="W383" s="505">
        <v>0</v>
      </c>
      <c r="X383" s="865" t="s">
        <v>1143</v>
      </c>
      <c r="Y383" s="148" t="s">
        <v>20</v>
      </c>
      <c r="Z383" s="860" t="s">
        <v>604</v>
      </c>
      <c r="AA383" s="514" t="s">
        <v>882</v>
      </c>
      <c r="AB383" s="492" t="s">
        <v>882</v>
      </c>
    </row>
    <row r="384" spans="1:28" ht="25.5" x14ac:dyDescent="0.25">
      <c r="A384" s="670" t="s">
        <v>1000</v>
      </c>
      <c r="B384" s="670" t="s">
        <v>843</v>
      </c>
      <c r="C384" s="671">
        <v>2019</v>
      </c>
      <c r="D384" s="58" t="s">
        <v>1282</v>
      </c>
      <c r="E384" s="831" t="s">
        <v>507</v>
      </c>
      <c r="F384" s="832" t="s">
        <v>507</v>
      </c>
      <c r="G384" s="878" t="s">
        <v>1001</v>
      </c>
      <c r="H384" s="833">
        <v>260</v>
      </c>
      <c r="I384" s="833">
        <v>0</v>
      </c>
      <c r="J384" s="848">
        <v>0</v>
      </c>
      <c r="K384" s="567">
        <v>0</v>
      </c>
      <c r="L384" s="773">
        <v>0</v>
      </c>
      <c r="M384" s="549">
        <v>0</v>
      </c>
      <c r="N384" s="550">
        <v>0</v>
      </c>
      <c r="O384" s="777">
        <v>0</v>
      </c>
      <c r="P384" s="778">
        <v>0</v>
      </c>
      <c r="Q384" s="675">
        <f t="shared" si="28"/>
        <v>0</v>
      </c>
      <c r="R384" s="827">
        <v>0</v>
      </c>
      <c r="S384" s="828">
        <v>0</v>
      </c>
      <c r="T384" s="829">
        <v>0</v>
      </c>
      <c r="U384" s="828">
        <v>260</v>
      </c>
      <c r="V384" s="830">
        <v>0</v>
      </c>
      <c r="W384" s="830">
        <v>0</v>
      </c>
      <c r="X384" s="58" t="s">
        <v>824</v>
      </c>
      <c r="Y384" s="58" t="s">
        <v>26</v>
      </c>
      <c r="Z384" s="494" t="s">
        <v>326</v>
      </c>
      <c r="AA384" s="512" t="s">
        <v>882</v>
      </c>
      <c r="AB384" s="494" t="s">
        <v>882</v>
      </c>
    </row>
    <row r="385" spans="1:28" ht="25.5" x14ac:dyDescent="0.25">
      <c r="A385" s="403" t="s">
        <v>1002</v>
      </c>
      <c r="B385" s="396" t="s">
        <v>843</v>
      </c>
      <c r="C385" s="408">
        <v>2019</v>
      </c>
      <c r="D385" s="5" t="s">
        <v>1282</v>
      </c>
      <c r="E385" s="419" t="s">
        <v>507</v>
      </c>
      <c r="F385" s="411" t="s">
        <v>507</v>
      </c>
      <c r="G385" s="879" t="s">
        <v>1003</v>
      </c>
      <c r="H385" s="405">
        <v>600</v>
      </c>
      <c r="I385" s="405">
        <v>0</v>
      </c>
      <c r="J385" s="794">
        <v>0</v>
      </c>
      <c r="K385" s="568">
        <v>0</v>
      </c>
      <c r="L385" s="754">
        <v>0</v>
      </c>
      <c r="M385" s="367">
        <v>0</v>
      </c>
      <c r="N385" s="552">
        <v>0</v>
      </c>
      <c r="O385" s="641">
        <v>0</v>
      </c>
      <c r="P385" s="406">
        <v>0</v>
      </c>
      <c r="Q385" s="421">
        <f t="shared" si="28"/>
        <v>0</v>
      </c>
      <c r="R385" s="813">
        <v>0</v>
      </c>
      <c r="S385" s="33">
        <v>0</v>
      </c>
      <c r="T385" s="34">
        <v>0</v>
      </c>
      <c r="U385" s="33">
        <v>600</v>
      </c>
      <c r="V385" s="510">
        <v>0</v>
      </c>
      <c r="W385" s="510">
        <v>0</v>
      </c>
      <c r="X385" s="5" t="s">
        <v>824</v>
      </c>
      <c r="Y385" s="5" t="s">
        <v>26</v>
      </c>
      <c r="Z385" s="229" t="s">
        <v>326</v>
      </c>
      <c r="AA385" s="409" t="s">
        <v>882</v>
      </c>
      <c r="AB385" s="229" t="s">
        <v>882</v>
      </c>
    </row>
    <row r="386" spans="1:28" ht="25.5" x14ac:dyDescent="0.25">
      <c r="A386" s="403" t="s">
        <v>1004</v>
      </c>
      <c r="B386" s="396" t="s">
        <v>843</v>
      </c>
      <c r="C386" s="408">
        <v>2019</v>
      </c>
      <c r="D386" s="5" t="s">
        <v>1282</v>
      </c>
      <c r="E386" s="419" t="s">
        <v>740</v>
      </c>
      <c r="F386" s="411" t="s">
        <v>740</v>
      </c>
      <c r="G386" s="879" t="s">
        <v>1005</v>
      </c>
      <c r="H386" s="405">
        <v>1500</v>
      </c>
      <c r="I386" s="405">
        <v>0</v>
      </c>
      <c r="J386" s="794">
        <v>0</v>
      </c>
      <c r="K386" s="568">
        <v>0</v>
      </c>
      <c r="L386" s="754">
        <v>0</v>
      </c>
      <c r="M386" s="367">
        <v>0</v>
      </c>
      <c r="N386" s="552">
        <v>0</v>
      </c>
      <c r="O386" s="641">
        <v>0</v>
      </c>
      <c r="P386" s="406">
        <v>0</v>
      </c>
      <c r="Q386" s="421">
        <f t="shared" si="28"/>
        <v>0</v>
      </c>
      <c r="R386" s="813">
        <v>0</v>
      </c>
      <c r="S386" s="33">
        <v>0</v>
      </c>
      <c r="T386" s="34">
        <v>0</v>
      </c>
      <c r="U386" s="33">
        <v>1500</v>
      </c>
      <c r="V386" s="510">
        <v>0</v>
      </c>
      <c r="W386" s="510">
        <v>0</v>
      </c>
      <c r="X386" s="5" t="s">
        <v>824</v>
      </c>
      <c r="Y386" s="5" t="s">
        <v>26</v>
      </c>
      <c r="Z386" s="229" t="s">
        <v>326</v>
      </c>
      <c r="AA386" s="409" t="s">
        <v>882</v>
      </c>
      <c r="AB386" s="229" t="s">
        <v>882</v>
      </c>
    </row>
    <row r="387" spans="1:28" ht="32.25" customHeight="1" x14ac:dyDescent="0.25">
      <c r="A387" s="403" t="s">
        <v>1006</v>
      </c>
      <c r="B387" s="396" t="s">
        <v>843</v>
      </c>
      <c r="C387" s="408">
        <v>2019</v>
      </c>
      <c r="D387" s="5" t="s">
        <v>1282</v>
      </c>
      <c r="E387" s="419" t="s">
        <v>531</v>
      </c>
      <c r="F387" s="411" t="s">
        <v>531</v>
      </c>
      <c r="G387" s="879" t="s">
        <v>1007</v>
      </c>
      <c r="H387" s="405">
        <v>680</v>
      </c>
      <c r="I387" s="405">
        <v>0</v>
      </c>
      <c r="J387" s="794">
        <v>0</v>
      </c>
      <c r="K387" s="568">
        <v>0</v>
      </c>
      <c r="L387" s="754">
        <v>0</v>
      </c>
      <c r="M387" s="367">
        <v>0</v>
      </c>
      <c r="N387" s="552">
        <v>0</v>
      </c>
      <c r="O387" s="641">
        <v>0</v>
      </c>
      <c r="P387" s="406">
        <v>0</v>
      </c>
      <c r="Q387" s="421">
        <f t="shared" si="28"/>
        <v>0</v>
      </c>
      <c r="R387" s="813">
        <v>0</v>
      </c>
      <c r="S387" s="33">
        <v>0</v>
      </c>
      <c r="T387" s="34">
        <v>0</v>
      </c>
      <c r="U387" s="33">
        <v>0</v>
      </c>
      <c r="V387" s="510">
        <v>680</v>
      </c>
      <c r="W387" s="510">
        <v>0</v>
      </c>
      <c r="X387" s="5" t="s">
        <v>824</v>
      </c>
      <c r="Y387" s="5" t="s">
        <v>26</v>
      </c>
      <c r="Z387" s="229" t="s">
        <v>331</v>
      </c>
      <c r="AA387" s="409" t="s">
        <v>882</v>
      </c>
      <c r="AB387" s="229" t="s">
        <v>882</v>
      </c>
    </row>
    <row r="388" spans="1:28" ht="25.5" x14ac:dyDescent="0.25">
      <c r="A388" s="403" t="s">
        <v>1008</v>
      </c>
      <c r="B388" s="396" t="s">
        <v>843</v>
      </c>
      <c r="C388" s="408">
        <v>2019</v>
      </c>
      <c r="D388" s="5" t="s">
        <v>1282</v>
      </c>
      <c r="E388" s="419" t="s">
        <v>531</v>
      </c>
      <c r="F388" s="411" t="s">
        <v>531</v>
      </c>
      <c r="G388" s="879" t="s">
        <v>733</v>
      </c>
      <c r="H388" s="405">
        <v>4869</v>
      </c>
      <c r="I388" s="405">
        <v>0</v>
      </c>
      <c r="J388" s="794">
        <v>0</v>
      </c>
      <c r="K388" s="568">
        <v>0</v>
      </c>
      <c r="L388" s="754">
        <v>0</v>
      </c>
      <c r="M388" s="367">
        <v>0</v>
      </c>
      <c r="N388" s="552">
        <v>0</v>
      </c>
      <c r="O388" s="641">
        <v>0</v>
      </c>
      <c r="P388" s="406">
        <v>0</v>
      </c>
      <c r="Q388" s="421">
        <f t="shared" si="28"/>
        <v>0</v>
      </c>
      <c r="R388" s="813">
        <v>0</v>
      </c>
      <c r="S388" s="33">
        <v>0</v>
      </c>
      <c r="T388" s="34">
        <v>0</v>
      </c>
      <c r="U388" s="33">
        <v>0</v>
      </c>
      <c r="V388" s="510">
        <v>4869</v>
      </c>
      <c r="W388" s="510">
        <v>0</v>
      </c>
      <c r="X388" s="5" t="s">
        <v>824</v>
      </c>
      <c r="Y388" s="5" t="s">
        <v>26</v>
      </c>
      <c r="Z388" s="229" t="s">
        <v>331</v>
      </c>
      <c r="AA388" s="409" t="s">
        <v>882</v>
      </c>
      <c r="AB388" s="229" t="s">
        <v>882</v>
      </c>
    </row>
    <row r="389" spans="1:28" ht="25.5" x14ac:dyDescent="0.25">
      <c r="A389" s="403" t="s">
        <v>1009</v>
      </c>
      <c r="B389" s="396" t="s">
        <v>843</v>
      </c>
      <c r="C389" s="408">
        <v>2019</v>
      </c>
      <c r="D389" s="5" t="s">
        <v>1282</v>
      </c>
      <c r="E389" s="419" t="s">
        <v>567</v>
      </c>
      <c r="F389" s="411" t="s">
        <v>567</v>
      </c>
      <c r="G389" s="879" t="s">
        <v>1010</v>
      </c>
      <c r="H389" s="405">
        <v>600</v>
      </c>
      <c r="I389" s="405">
        <v>0</v>
      </c>
      <c r="J389" s="794">
        <v>0</v>
      </c>
      <c r="K389" s="568">
        <v>0</v>
      </c>
      <c r="L389" s="754">
        <v>0</v>
      </c>
      <c r="M389" s="367">
        <v>0</v>
      </c>
      <c r="N389" s="552">
        <v>0</v>
      </c>
      <c r="O389" s="641">
        <v>0</v>
      </c>
      <c r="P389" s="406">
        <v>0</v>
      </c>
      <c r="Q389" s="421">
        <f t="shared" si="28"/>
        <v>0</v>
      </c>
      <c r="R389" s="813">
        <v>0</v>
      </c>
      <c r="S389" s="33">
        <v>0</v>
      </c>
      <c r="T389" s="34">
        <v>0</v>
      </c>
      <c r="U389" s="33">
        <v>0</v>
      </c>
      <c r="V389" s="510">
        <v>600</v>
      </c>
      <c r="W389" s="510">
        <v>0</v>
      </c>
      <c r="X389" s="5" t="s">
        <v>824</v>
      </c>
      <c r="Y389" s="5" t="s">
        <v>26</v>
      </c>
      <c r="Z389" s="229" t="s">
        <v>331</v>
      </c>
      <c r="AA389" s="409" t="s">
        <v>882</v>
      </c>
      <c r="AB389" s="229" t="s">
        <v>882</v>
      </c>
    </row>
    <row r="390" spans="1:28" ht="25.5" x14ac:dyDescent="0.25">
      <c r="A390" s="403" t="s">
        <v>1011</v>
      </c>
      <c r="B390" s="396" t="s">
        <v>843</v>
      </c>
      <c r="C390" s="408">
        <v>2019</v>
      </c>
      <c r="D390" s="5" t="s">
        <v>1282</v>
      </c>
      <c r="E390" s="419" t="s">
        <v>1051</v>
      </c>
      <c r="F390" s="411" t="s">
        <v>1051</v>
      </c>
      <c r="G390" s="879" t="s">
        <v>1012</v>
      </c>
      <c r="H390" s="405">
        <v>12000</v>
      </c>
      <c r="I390" s="405">
        <v>0</v>
      </c>
      <c r="J390" s="794">
        <v>0</v>
      </c>
      <c r="K390" s="568">
        <v>0</v>
      </c>
      <c r="L390" s="754">
        <v>0</v>
      </c>
      <c r="M390" s="367">
        <v>0</v>
      </c>
      <c r="N390" s="552">
        <v>0</v>
      </c>
      <c r="O390" s="641">
        <v>0</v>
      </c>
      <c r="P390" s="406">
        <v>0</v>
      </c>
      <c r="Q390" s="421">
        <f t="shared" si="28"/>
        <v>0</v>
      </c>
      <c r="R390" s="813">
        <v>0</v>
      </c>
      <c r="S390" s="33">
        <v>0</v>
      </c>
      <c r="T390" s="34">
        <v>0</v>
      </c>
      <c r="U390" s="33">
        <v>0</v>
      </c>
      <c r="V390" s="510">
        <v>12000</v>
      </c>
      <c r="W390" s="510">
        <v>0</v>
      </c>
      <c r="X390" s="5" t="s">
        <v>824</v>
      </c>
      <c r="Y390" s="5" t="s">
        <v>26</v>
      </c>
      <c r="Z390" s="229" t="s">
        <v>331</v>
      </c>
      <c r="AA390" s="409" t="s">
        <v>882</v>
      </c>
      <c r="AB390" s="229" t="s">
        <v>882</v>
      </c>
    </row>
    <row r="391" spans="1:28" ht="25.5" x14ac:dyDescent="0.25">
      <c r="A391" s="403" t="s">
        <v>1013</v>
      </c>
      <c r="B391" s="396" t="s">
        <v>843</v>
      </c>
      <c r="C391" s="408">
        <v>2019</v>
      </c>
      <c r="D391" s="5" t="s">
        <v>1282</v>
      </c>
      <c r="E391" s="419" t="s">
        <v>1014</v>
      </c>
      <c r="F391" s="411" t="s">
        <v>558</v>
      </c>
      <c r="G391" s="879" t="s">
        <v>1015</v>
      </c>
      <c r="H391" s="405">
        <v>1000</v>
      </c>
      <c r="I391" s="405">
        <v>0</v>
      </c>
      <c r="J391" s="794">
        <v>0</v>
      </c>
      <c r="K391" s="568">
        <v>0</v>
      </c>
      <c r="L391" s="754">
        <v>0</v>
      </c>
      <c r="M391" s="367">
        <v>0</v>
      </c>
      <c r="N391" s="552">
        <v>0</v>
      </c>
      <c r="O391" s="641">
        <v>0</v>
      </c>
      <c r="P391" s="406">
        <v>0</v>
      </c>
      <c r="Q391" s="421">
        <f t="shared" si="28"/>
        <v>0</v>
      </c>
      <c r="R391" s="813">
        <v>0</v>
      </c>
      <c r="S391" s="33">
        <v>0</v>
      </c>
      <c r="T391" s="34">
        <v>0</v>
      </c>
      <c r="U391" s="33">
        <v>0</v>
      </c>
      <c r="V391" s="510">
        <v>1000</v>
      </c>
      <c r="W391" s="510">
        <v>0</v>
      </c>
      <c r="X391" s="5" t="s">
        <v>824</v>
      </c>
      <c r="Y391" s="5" t="s">
        <v>26</v>
      </c>
      <c r="Z391" s="229" t="s">
        <v>331</v>
      </c>
      <c r="AA391" s="409" t="s">
        <v>882</v>
      </c>
      <c r="AB391" s="229" t="s">
        <v>882</v>
      </c>
    </row>
    <row r="392" spans="1:28" ht="25.5" x14ac:dyDescent="0.25">
      <c r="A392" s="403" t="s">
        <v>1016</v>
      </c>
      <c r="B392" s="396" t="s">
        <v>843</v>
      </c>
      <c r="C392" s="408">
        <v>2019</v>
      </c>
      <c r="D392" s="5" t="s">
        <v>1282</v>
      </c>
      <c r="E392" s="419" t="s">
        <v>507</v>
      </c>
      <c r="F392" s="411" t="s">
        <v>507</v>
      </c>
      <c r="G392" s="879" t="s">
        <v>1017</v>
      </c>
      <c r="H392" s="405">
        <v>8400</v>
      </c>
      <c r="I392" s="405">
        <v>0</v>
      </c>
      <c r="J392" s="794">
        <v>0</v>
      </c>
      <c r="K392" s="568">
        <v>0</v>
      </c>
      <c r="L392" s="754">
        <v>0</v>
      </c>
      <c r="M392" s="367">
        <v>0</v>
      </c>
      <c r="N392" s="552">
        <v>0</v>
      </c>
      <c r="O392" s="641">
        <v>0</v>
      </c>
      <c r="P392" s="406">
        <v>0</v>
      </c>
      <c r="Q392" s="421">
        <f t="shared" si="28"/>
        <v>0</v>
      </c>
      <c r="R392" s="813">
        <v>0</v>
      </c>
      <c r="S392" s="33">
        <v>0</v>
      </c>
      <c r="T392" s="34">
        <v>0</v>
      </c>
      <c r="U392" s="33">
        <v>0</v>
      </c>
      <c r="V392" s="510">
        <v>8400</v>
      </c>
      <c r="W392" s="510">
        <v>0</v>
      </c>
      <c r="X392" s="5" t="s">
        <v>824</v>
      </c>
      <c r="Y392" s="5" t="s">
        <v>26</v>
      </c>
      <c r="Z392" s="229" t="s">
        <v>331</v>
      </c>
      <c r="AA392" s="409" t="s">
        <v>882</v>
      </c>
      <c r="AB392" s="229" t="s">
        <v>882</v>
      </c>
    </row>
    <row r="393" spans="1:28" ht="30.75" x14ac:dyDescent="0.25">
      <c r="A393" s="403" t="s">
        <v>1018</v>
      </c>
      <c r="B393" s="396" t="s">
        <v>843</v>
      </c>
      <c r="C393" s="408">
        <v>2019</v>
      </c>
      <c r="D393" s="5" t="s">
        <v>1282</v>
      </c>
      <c r="E393" s="419" t="s">
        <v>575</v>
      </c>
      <c r="F393" s="411" t="s">
        <v>575</v>
      </c>
      <c r="G393" s="879" t="s">
        <v>1019</v>
      </c>
      <c r="H393" s="405">
        <v>1300</v>
      </c>
      <c r="I393" s="405">
        <v>0</v>
      </c>
      <c r="J393" s="794">
        <v>0</v>
      </c>
      <c r="K393" s="568">
        <v>0</v>
      </c>
      <c r="L393" s="754">
        <v>0</v>
      </c>
      <c r="M393" s="367">
        <v>0</v>
      </c>
      <c r="N393" s="552">
        <v>0</v>
      </c>
      <c r="O393" s="641">
        <v>0</v>
      </c>
      <c r="P393" s="406">
        <v>0</v>
      </c>
      <c r="Q393" s="421">
        <f t="shared" si="28"/>
        <v>0</v>
      </c>
      <c r="R393" s="813">
        <v>0</v>
      </c>
      <c r="S393" s="33">
        <v>0</v>
      </c>
      <c r="T393" s="34">
        <v>0</v>
      </c>
      <c r="U393" s="33">
        <v>0</v>
      </c>
      <c r="V393" s="510">
        <v>1300</v>
      </c>
      <c r="W393" s="510">
        <v>0</v>
      </c>
      <c r="X393" s="5" t="s">
        <v>824</v>
      </c>
      <c r="Y393" s="5" t="s">
        <v>26</v>
      </c>
      <c r="Z393" s="229" t="s">
        <v>331</v>
      </c>
      <c r="AA393" s="409" t="s">
        <v>882</v>
      </c>
      <c r="AB393" s="229" t="s">
        <v>882</v>
      </c>
    </row>
    <row r="394" spans="1:28" ht="30.75" x14ac:dyDescent="0.25">
      <c r="A394" s="403" t="s">
        <v>1020</v>
      </c>
      <c r="B394" s="396" t="s">
        <v>843</v>
      </c>
      <c r="C394" s="408">
        <v>2019</v>
      </c>
      <c r="D394" s="5" t="s">
        <v>1282</v>
      </c>
      <c r="E394" s="419" t="s">
        <v>575</v>
      </c>
      <c r="F394" s="411" t="s">
        <v>575</v>
      </c>
      <c r="G394" s="879" t="s">
        <v>1021</v>
      </c>
      <c r="H394" s="405">
        <v>1600</v>
      </c>
      <c r="I394" s="405">
        <v>0</v>
      </c>
      <c r="J394" s="794">
        <v>0</v>
      </c>
      <c r="K394" s="568">
        <v>0</v>
      </c>
      <c r="L394" s="754">
        <v>0</v>
      </c>
      <c r="M394" s="367">
        <v>0</v>
      </c>
      <c r="N394" s="552">
        <v>0</v>
      </c>
      <c r="O394" s="641">
        <v>0</v>
      </c>
      <c r="P394" s="406">
        <v>0</v>
      </c>
      <c r="Q394" s="421">
        <f t="shared" ref="Q394:Q397" si="29">O394+P394</f>
        <v>0</v>
      </c>
      <c r="R394" s="813">
        <v>0</v>
      </c>
      <c r="S394" s="33">
        <v>0</v>
      </c>
      <c r="T394" s="34">
        <v>0</v>
      </c>
      <c r="U394" s="33">
        <v>0</v>
      </c>
      <c r="V394" s="510">
        <v>1600</v>
      </c>
      <c r="W394" s="510">
        <v>0</v>
      </c>
      <c r="X394" s="5" t="s">
        <v>824</v>
      </c>
      <c r="Y394" s="5" t="s">
        <v>26</v>
      </c>
      <c r="Z394" s="229" t="s">
        <v>331</v>
      </c>
      <c r="AA394" s="409" t="s">
        <v>882</v>
      </c>
      <c r="AB394" s="229" t="s">
        <v>882</v>
      </c>
    </row>
    <row r="395" spans="1:28" ht="25.5" x14ac:dyDescent="0.25">
      <c r="A395" s="403" t="s">
        <v>1022</v>
      </c>
      <c r="B395" s="396" t="s">
        <v>843</v>
      </c>
      <c r="C395" s="408">
        <v>2019</v>
      </c>
      <c r="D395" s="5" t="s">
        <v>1282</v>
      </c>
      <c r="E395" s="419" t="s">
        <v>1023</v>
      </c>
      <c r="F395" s="411" t="s">
        <v>1023</v>
      </c>
      <c r="G395" s="879" t="s">
        <v>1024</v>
      </c>
      <c r="H395" s="405">
        <v>6000</v>
      </c>
      <c r="I395" s="405">
        <v>0</v>
      </c>
      <c r="J395" s="794">
        <v>0</v>
      </c>
      <c r="K395" s="568">
        <v>0</v>
      </c>
      <c r="L395" s="754">
        <v>0</v>
      </c>
      <c r="M395" s="367">
        <v>0</v>
      </c>
      <c r="N395" s="552">
        <v>0</v>
      </c>
      <c r="O395" s="641">
        <v>0</v>
      </c>
      <c r="P395" s="406">
        <v>0</v>
      </c>
      <c r="Q395" s="421">
        <f t="shared" si="29"/>
        <v>0</v>
      </c>
      <c r="R395" s="813">
        <v>0</v>
      </c>
      <c r="S395" s="33">
        <v>0</v>
      </c>
      <c r="T395" s="34">
        <v>0</v>
      </c>
      <c r="U395" s="33">
        <v>0</v>
      </c>
      <c r="V395" s="510">
        <v>6000</v>
      </c>
      <c r="W395" s="510">
        <v>0</v>
      </c>
      <c r="X395" s="5" t="s">
        <v>824</v>
      </c>
      <c r="Y395" s="5" t="s">
        <v>26</v>
      </c>
      <c r="Z395" s="229" t="s">
        <v>331</v>
      </c>
      <c r="AA395" s="409" t="s">
        <v>882</v>
      </c>
      <c r="AB395" s="229" t="s">
        <v>882</v>
      </c>
    </row>
    <row r="396" spans="1:28" ht="25.5" x14ac:dyDescent="0.25">
      <c r="A396" s="403" t="s">
        <v>1025</v>
      </c>
      <c r="B396" s="396" t="s">
        <v>843</v>
      </c>
      <c r="C396" s="408">
        <v>2019</v>
      </c>
      <c r="D396" s="5" t="s">
        <v>1282</v>
      </c>
      <c r="E396" s="419" t="s">
        <v>1042</v>
      </c>
      <c r="F396" s="411" t="s">
        <v>1042</v>
      </c>
      <c r="G396" s="879" t="s">
        <v>1026</v>
      </c>
      <c r="H396" s="405">
        <v>840</v>
      </c>
      <c r="I396" s="405">
        <v>0</v>
      </c>
      <c r="J396" s="794">
        <v>0</v>
      </c>
      <c r="K396" s="568">
        <v>0</v>
      </c>
      <c r="L396" s="754">
        <v>0</v>
      </c>
      <c r="M396" s="367">
        <v>0</v>
      </c>
      <c r="N396" s="552">
        <v>0</v>
      </c>
      <c r="O396" s="641">
        <v>0</v>
      </c>
      <c r="P396" s="406">
        <v>0</v>
      </c>
      <c r="Q396" s="421">
        <f t="shared" si="29"/>
        <v>0</v>
      </c>
      <c r="R396" s="813">
        <v>0</v>
      </c>
      <c r="S396" s="33">
        <v>0</v>
      </c>
      <c r="T396" s="34">
        <v>0</v>
      </c>
      <c r="U396" s="33">
        <v>0</v>
      </c>
      <c r="V396" s="510">
        <v>840</v>
      </c>
      <c r="W396" s="510">
        <v>0</v>
      </c>
      <c r="X396" s="5" t="s">
        <v>824</v>
      </c>
      <c r="Y396" s="5" t="s">
        <v>26</v>
      </c>
      <c r="Z396" s="229" t="s">
        <v>331</v>
      </c>
      <c r="AA396" s="409" t="s">
        <v>882</v>
      </c>
      <c r="AB396" s="229" t="s">
        <v>882</v>
      </c>
    </row>
    <row r="397" spans="1:28" ht="25.5" x14ac:dyDescent="0.25">
      <c r="A397" s="403" t="s">
        <v>1027</v>
      </c>
      <c r="B397" s="396" t="s">
        <v>843</v>
      </c>
      <c r="C397" s="408">
        <v>2019</v>
      </c>
      <c r="D397" s="5" t="s">
        <v>1282</v>
      </c>
      <c r="E397" s="419" t="s">
        <v>600</v>
      </c>
      <c r="F397" s="411" t="s">
        <v>600</v>
      </c>
      <c r="G397" s="879" t="s">
        <v>1028</v>
      </c>
      <c r="H397" s="405">
        <v>1000</v>
      </c>
      <c r="I397" s="405">
        <v>0</v>
      </c>
      <c r="J397" s="794">
        <v>0</v>
      </c>
      <c r="K397" s="568">
        <v>0</v>
      </c>
      <c r="L397" s="754">
        <v>0</v>
      </c>
      <c r="M397" s="367">
        <v>0</v>
      </c>
      <c r="N397" s="552">
        <v>0</v>
      </c>
      <c r="O397" s="641">
        <v>0</v>
      </c>
      <c r="P397" s="406">
        <v>0</v>
      </c>
      <c r="Q397" s="421">
        <f t="shared" si="29"/>
        <v>0</v>
      </c>
      <c r="R397" s="813">
        <v>0</v>
      </c>
      <c r="S397" s="33">
        <v>0</v>
      </c>
      <c r="T397" s="34">
        <v>0</v>
      </c>
      <c r="U397" s="33">
        <v>0</v>
      </c>
      <c r="V397" s="510">
        <v>1000</v>
      </c>
      <c r="W397" s="510">
        <v>0</v>
      </c>
      <c r="X397" s="5" t="s">
        <v>824</v>
      </c>
      <c r="Y397" s="5" t="s">
        <v>26</v>
      </c>
      <c r="Z397" s="229" t="s">
        <v>331</v>
      </c>
      <c r="AA397" s="409" t="s">
        <v>882</v>
      </c>
      <c r="AB397" s="229" t="s">
        <v>882</v>
      </c>
    </row>
    <row r="398" spans="1:28" ht="25.5" x14ac:dyDescent="0.25">
      <c r="A398" s="1219" t="s">
        <v>1029</v>
      </c>
      <c r="B398" s="1220" t="s">
        <v>843</v>
      </c>
      <c r="C398" s="1221">
        <v>2019</v>
      </c>
      <c r="D398" s="1063" t="s">
        <v>1282</v>
      </c>
      <c r="E398" s="1222" t="s">
        <v>18</v>
      </c>
      <c r="F398" s="1223" t="s">
        <v>571</v>
      </c>
      <c r="G398" s="1224" t="s">
        <v>1125</v>
      </c>
      <c r="H398" s="1225">
        <v>5800</v>
      </c>
      <c r="I398" s="1225">
        <v>0</v>
      </c>
      <c r="J398" s="1226">
        <v>0</v>
      </c>
      <c r="K398" s="1227">
        <v>0</v>
      </c>
      <c r="L398" s="1228">
        <v>0</v>
      </c>
      <c r="M398" s="1228">
        <v>0</v>
      </c>
      <c r="N398" s="1229">
        <v>5800</v>
      </c>
      <c r="O398" s="1230">
        <v>5800</v>
      </c>
      <c r="P398" s="1231">
        <v>0</v>
      </c>
      <c r="Q398" s="1231">
        <v>5800</v>
      </c>
      <c r="R398" s="1232">
        <v>0</v>
      </c>
      <c r="S398" s="1233">
        <v>0</v>
      </c>
      <c r="T398" s="1076">
        <v>0</v>
      </c>
      <c r="U398" s="1233">
        <v>0</v>
      </c>
      <c r="V398" s="1077">
        <v>0</v>
      </c>
      <c r="W398" s="1077">
        <v>0</v>
      </c>
      <c r="X398" s="1063" t="s">
        <v>1313</v>
      </c>
      <c r="Y398" s="1063" t="s">
        <v>20</v>
      </c>
      <c r="Z398" s="1234" t="s">
        <v>604</v>
      </c>
      <c r="AA398" s="1234" t="s">
        <v>882</v>
      </c>
      <c r="AB398" s="1235" t="s">
        <v>882</v>
      </c>
    </row>
    <row r="399" spans="1:28" ht="26.25" thickBot="1" x14ac:dyDescent="0.3">
      <c r="A399" s="498" t="s">
        <v>1030</v>
      </c>
      <c r="B399" s="1643" t="s">
        <v>843</v>
      </c>
      <c r="C399" s="418">
        <v>2019</v>
      </c>
      <c r="D399" s="148" t="s">
        <v>1282</v>
      </c>
      <c r="E399" s="499" t="s">
        <v>740</v>
      </c>
      <c r="F399" s="500" t="s">
        <v>740</v>
      </c>
      <c r="G399" s="1644" t="s">
        <v>1031</v>
      </c>
      <c r="H399" s="501">
        <v>4900</v>
      </c>
      <c r="I399" s="501">
        <v>0</v>
      </c>
      <c r="J399" s="796">
        <v>0</v>
      </c>
      <c r="K399" s="637">
        <v>0</v>
      </c>
      <c r="L399" s="776">
        <v>0</v>
      </c>
      <c r="M399" s="638">
        <v>0</v>
      </c>
      <c r="N399" s="639">
        <v>0</v>
      </c>
      <c r="O399" s="1645">
        <v>0</v>
      </c>
      <c r="P399" s="503">
        <v>0</v>
      </c>
      <c r="Q399" s="504">
        <f>O399+P399</f>
        <v>0</v>
      </c>
      <c r="R399" s="817">
        <v>0</v>
      </c>
      <c r="S399" s="502">
        <v>0</v>
      </c>
      <c r="T399" s="509">
        <v>0</v>
      </c>
      <c r="U399" s="502">
        <v>0</v>
      </c>
      <c r="V399" s="505">
        <v>4900</v>
      </c>
      <c r="W399" s="505">
        <v>0</v>
      </c>
      <c r="X399" s="148" t="s">
        <v>824</v>
      </c>
      <c r="Y399" s="148" t="s">
        <v>26</v>
      </c>
      <c r="Z399" s="492" t="s">
        <v>331</v>
      </c>
      <c r="AA399" s="514" t="s">
        <v>882</v>
      </c>
      <c r="AB399" s="492" t="s">
        <v>882</v>
      </c>
    </row>
    <row r="400" spans="1:28" x14ac:dyDescent="0.25">
      <c r="A400" s="1646" t="s">
        <v>1382</v>
      </c>
      <c r="B400" s="1646" t="s">
        <v>843</v>
      </c>
      <c r="C400" s="1647">
        <v>2019</v>
      </c>
      <c r="D400" s="1100" t="s">
        <v>824</v>
      </c>
      <c r="E400" s="1654" t="s">
        <v>1023</v>
      </c>
      <c r="F400" s="1654" t="s">
        <v>1023</v>
      </c>
      <c r="G400" s="1648" t="s">
        <v>1383</v>
      </c>
      <c r="H400" s="1653">
        <v>805</v>
      </c>
      <c r="I400" s="1659">
        <v>0</v>
      </c>
      <c r="J400" s="1659">
        <v>0</v>
      </c>
      <c r="K400" s="1665">
        <v>0</v>
      </c>
      <c r="L400" s="1664">
        <v>0</v>
      </c>
      <c r="M400" s="1662">
        <v>0</v>
      </c>
      <c r="N400" s="1651">
        <v>500</v>
      </c>
      <c r="O400" s="1650">
        <v>0</v>
      </c>
      <c r="P400" s="1658">
        <v>500</v>
      </c>
      <c r="Q400" s="1657">
        <v>500</v>
      </c>
      <c r="R400" s="1652">
        <v>0</v>
      </c>
      <c r="S400" s="1649">
        <v>0</v>
      </c>
      <c r="T400" s="1655">
        <v>305</v>
      </c>
      <c r="U400" s="1649">
        <v>0</v>
      </c>
      <c r="V400" s="1655">
        <v>0</v>
      </c>
      <c r="W400" s="1655">
        <v>0</v>
      </c>
      <c r="X400" s="1654" t="s">
        <v>1057</v>
      </c>
      <c r="Y400" s="1654" t="s">
        <v>26</v>
      </c>
      <c r="Z400" s="1668" t="s">
        <v>604</v>
      </c>
      <c r="AA400" s="1654" t="s">
        <v>882</v>
      </c>
      <c r="AB400" s="1654" t="s">
        <v>882</v>
      </c>
    </row>
    <row r="401" spans="1:28" ht="15.75" thickBot="1" x14ac:dyDescent="0.3">
      <c r="A401" s="204"/>
      <c r="B401" s="262"/>
      <c r="C401" s="59"/>
      <c r="D401" s="59"/>
      <c r="E401" s="1660"/>
      <c r="F401" s="1656"/>
      <c r="G401" s="1656"/>
      <c r="H401" s="1656"/>
      <c r="I401" s="1656"/>
      <c r="J401" s="1656"/>
      <c r="K401" s="1666"/>
      <c r="L401" s="1663"/>
      <c r="M401" s="1667"/>
      <c r="N401" s="1661"/>
      <c r="O401" s="1661"/>
      <c r="Q401" s="1656"/>
      <c r="S401" s="1656"/>
      <c r="T401" s="1656"/>
      <c r="U401" s="1656"/>
      <c r="V401" s="1656"/>
      <c r="W401" s="1656"/>
      <c r="X401" s="1656"/>
      <c r="Y401" s="1656"/>
      <c r="Z401" s="1656"/>
      <c r="AA401" s="1656"/>
      <c r="AB401" s="1656"/>
    </row>
    <row r="402" spans="1:28" ht="24.75" customHeight="1" thickBot="1" x14ac:dyDescent="0.3">
      <c r="A402" s="471" t="s">
        <v>824</v>
      </c>
      <c r="B402" s="852" t="s">
        <v>824</v>
      </c>
      <c r="C402" s="241" t="s">
        <v>824</v>
      </c>
      <c r="D402" s="126" t="s">
        <v>824</v>
      </c>
      <c r="E402" s="171" t="s">
        <v>824</v>
      </c>
      <c r="F402" s="172" t="s">
        <v>824</v>
      </c>
      <c r="G402" s="179" t="s">
        <v>966</v>
      </c>
      <c r="H402" s="106">
        <f t="shared" ref="H402:O402" si="30">SUM(H330:H401)</f>
        <v>237437.864</v>
      </c>
      <c r="I402" s="106">
        <f t="shared" si="30"/>
        <v>4802.0999000000002</v>
      </c>
      <c r="J402" s="106">
        <f t="shared" si="30"/>
        <v>10005.305850000001</v>
      </c>
      <c r="K402" s="562">
        <f t="shared" si="30"/>
        <v>3083.4459299999999</v>
      </c>
      <c r="L402" s="745">
        <f t="shared" si="30"/>
        <v>6921.8599200000008</v>
      </c>
      <c r="M402" s="1686">
        <f t="shared" si="30"/>
        <v>25063.096149999998</v>
      </c>
      <c r="N402" s="564">
        <f t="shared" si="30"/>
        <v>52733.160100000001</v>
      </c>
      <c r="O402" s="561">
        <f t="shared" si="30"/>
        <v>87818.69709999999</v>
      </c>
      <c r="P402" s="652">
        <f t="shared" ref="P402:W402" si="31">SUM(P330:P401)</f>
        <v>-17.134999999999991</v>
      </c>
      <c r="Q402" s="106">
        <f t="shared" si="31"/>
        <v>87801.562099999996</v>
      </c>
      <c r="R402" s="555">
        <f t="shared" si="31"/>
        <v>0</v>
      </c>
      <c r="S402" s="519">
        <f t="shared" si="31"/>
        <v>3926.652</v>
      </c>
      <c r="T402" s="819">
        <f t="shared" si="31"/>
        <v>805</v>
      </c>
      <c r="U402" s="519">
        <f t="shared" si="31"/>
        <v>70013.55</v>
      </c>
      <c r="V402" s="519">
        <f t="shared" si="31"/>
        <v>70089</v>
      </c>
      <c r="W402" s="519">
        <f t="shared" si="31"/>
        <v>0</v>
      </c>
      <c r="X402" s="144" t="s">
        <v>1089</v>
      </c>
      <c r="Y402" s="107" t="s">
        <v>824</v>
      </c>
      <c r="Z402" s="113" t="s">
        <v>824</v>
      </c>
      <c r="AA402" s="511" t="s">
        <v>824</v>
      </c>
      <c r="AB402" s="113" t="s">
        <v>824</v>
      </c>
    </row>
    <row r="403" spans="1:28" ht="25.5" x14ac:dyDescent="0.25">
      <c r="A403" s="125" t="s">
        <v>579</v>
      </c>
      <c r="B403" s="101" t="s">
        <v>580</v>
      </c>
      <c r="C403" s="58">
        <v>2018</v>
      </c>
      <c r="D403" s="58" t="s">
        <v>852</v>
      </c>
      <c r="E403" s="96" t="s">
        <v>18</v>
      </c>
      <c r="F403" s="96" t="s">
        <v>18</v>
      </c>
      <c r="G403" s="191" t="s">
        <v>581</v>
      </c>
      <c r="H403" s="53">
        <v>26100</v>
      </c>
      <c r="I403" s="53">
        <v>1404.4888999999998</v>
      </c>
      <c r="J403" s="54">
        <v>594.71154000000001</v>
      </c>
      <c r="K403" s="547">
        <v>0</v>
      </c>
      <c r="L403" s="1687">
        <v>594.71154000000001</v>
      </c>
      <c r="M403" s="201">
        <v>9000</v>
      </c>
      <c r="N403" s="227">
        <v>10100.799559999999</v>
      </c>
      <c r="O403" s="477">
        <v>19695.5111</v>
      </c>
      <c r="P403" s="302">
        <v>0</v>
      </c>
      <c r="Q403" s="299">
        <f>O403+P403</f>
        <v>19695.5111</v>
      </c>
      <c r="R403" s="214">
        <v>0</v>
      </c>
      <c r="S403" s="3">
        <v>0</v>
      </c>
      <c r="T403" s="28">
        <v>0</v>
      </c>
      <c r="U403" s="3">
        <v>5000</v>
      </c>
      <c r="V403" s="2">
        <v>0</v>
      </c>
      <c r="W403" s="2">
        <v>0</v>
      </c>
      <c r="X403" s="135" t="s">
        <v>582</v>
      </c>
      <c r="Y403" s="4" t="s">
        <v>26</v>
      </c>
      <c r="Z403" s="309" t="s">
        <v>1032</v>
      </c>
      <c r="AA403" s="309" t="s">
        <v>839</v>
      </c>
      <c r="AB403" s="118" t="s">
        <v>883</v>
      </c>
    </row>
    <row r="404" spans="1:28" ht="15.75" thickBot="1" x14ac:dyDescent="0.3">
      <c r="A404" s="204"/>
      <c r="B404" s="262"/>
      <c r="C404" s="59"/>
      <c r="D404" s="59"/>
      <c r="E404" s="98"/>
      <c r="F404" s="98"/>
      <c r="G404" s="846"/>
      <c r="H404" s="208"/>
      <c r="I404" s="208"/>
      <c r="J404" s="282"/>
      <c r="K404" s="732"/>
      <c r="L404" s="772"/>
      <c r="M404" s="733"/>
      <c r="N404" s="734"/>
      <c r="O404" s="553"/>
      <c r="P404" s="303"/>
      <c r="Q404" s="294"/>
      <c r="R404" s="16"/>
      <c r="S404" s="8"/>
      <c r="T404" s="16"/>
      <c r="U404" s="8"/>
      <c r="V404" s="7"/>
      <c r="W404" s="7"/>
      <c r="X404" s="57"/>
      <c r="Y404" s="11"/>
      <c r="Z404" s="362"/>
      <c r="AA404" s="311"/>
      <c r="AB404" s="152"/>
    </row>
    <row r="405" spans="1:28" ht="31.5" customHeight="1" thickBot="1" x14ac:dyDescent="0.3">
      <c r="A405" s="471" t="s">
        <v>824</v>
      </c>
      <c r="B405" s="852" t="s">
        <v>824</v>
      </c>
      <c r="C405" s="241" t="s">
        <v>824</v>
      </c>
      <c r="D405" s="126" t="s">
        <v>824</v>
      </c>
      <c r="E405" s="171" t="s">
        <v>824</v>
      </c>
      <c r="F405" s="171" t="s">
        <v>824</v>
      </c>
      <c r="G405" s="179" t="s">
        <v>965</v>
      </c>
      <c r="H405" s="106">
        <f>SUM(H403:H404)</f>
        <v>26100</v>
      </c>
      <c r="I405" s="106">
        <f>SUM(I403:I404)</f>
        <v>1404.4888999999998</v>
      </c>
      <c r="J405" s="106">
        <f t="shared" ref="J405:S405" si="32">SUM(J403:J404)</f>
        <v>594.71154000000001</v>
      </c>
      <c r="K405" s="562">
        <f t="shared" si="32"/>
        <v>0</v>
      </c>
      <c r="L405" s="745">
        <f t="shared" si="32"/>
        <v>594.71154000000001</v>
      </c>
      <c r="M405" s="563">
        <f t="shared" si="32"/>
        <v>9000</v>
      </c>
      <c r="N405" s="564">
        <f t="shared" si="32"/>
        <v>10100.799559999999</v>
      </c>
      <c r="O405" s="564">
        <f t="shared" si="32"/>
        <v>19695.5111</v>
      </c>
      <c r="P405" s="106">
        <f t="shared" si="32"/>
        <v>0</v>
      </c>
      <c r="Q405" s="106">
        <f t="shared" si="32"/>
        <v>19695.5111</v>
      </c>
      <c r="R405" s="555">
        <f t="shared" si="32"/>
        <v>0</v>
      </c>
      <c r="S405" s="519">
        <f t="shared" si="32"/>
        <v>0</v>
      </c>
      <c r="T405" s="819">
        <f>SUM(T403:T404)</f>
        <v>0</v>
      </c>
      <c r="U405" s="519">
        <f>SUM(U403:U404)</f>
        <v>5000</v>
      </c>
      <c r="V405" s="519">
        <f>SUM(V403:V404)</f>
        <v>0</v>
      </c>
      <c r="W405" s="519">
        <f>SUM(W403:W404)</f>
        <v>0</v>
      </c>
      <c r="X405" s="107" t="s">
        <v>1088</v>
      </c>
      <c r="Y405" s="112" t="s">
        <v>824</v>
      </c>
      <c r="Z405" s="117" t="s">
        <v>824</v>
      </c>
      <c r="AA405" s="779" t="s">
        <v>824</v>
      </c>
      <c r="AB405" s="780" t="s">
        <v>824</v>
      </c>
    </row>
    <row r="406" spans="1:28" ht="33.75" customHeight="1" thickBot="1" x14ac:dyDescent="0.3">
      <c r="A406" s="249" t="s">
        <v>824</v>
      </c>
      <c r="B406" s="852" t="s">
        <v>824</v>
      </c>
      <c r="C406" s="107" t="s">
        <v>824</v>
      </c>
      <c r="D406" s="126" t="s">
        <v>824</v>
      </c>
      <c r="E406" s="849" t="s">
        <v>824</v>
      </c>
      <c r="F406" s="872" t="s">
        <v>824</v>
      </c>
      <c r="G406" s="251" t="s">
        <v>595</v>
      </c>
      <c r="H406" s="106">
        <f>SUM(H8+H20+H37+H124+H237+H290+H317+H322+H325+H329+H402+H405)</f>
        <v>6144045.0501090009</v>
      </c>
      <c r="I406" s="106">
        <f>SUM(I8+I20+I37+I124+I237+I290+I317+I322+I325+I329+I402+I405)</f>
        <v>1266913.9230499999</v>
      </c>
      <c r="J406" s="653">
        <f>SUM(J8+J20+J37+J124+J237+J290+J317+J322+J325+J329+J402+J405)</f>
        <v>260655.17445999995</v>
      </c>
      <c r="K406" s="559">
        <f t="shared" ref="K406:W406" si="33">SUM(K8+K20+K37+K124+K237+K290+K317+K322+K325+K329+K402+K405)</f>
        <v>150662.79365999997</v>
      </c>
      <c r="L406" s="560">
        <f t="shared" si="33"/>
        <v>109992.38080000001</v>
      </c>
      <c r="M406" s="560">
        <f t="shared" si="33"/>
        <v>417029.37398999999</v>
      </c>
      <c r="N406" s="561">
        <f t="shared" si="33"/>
        <v>610799.20695899997</v>
      </c>
      <c r="O406" s="1685">
        <f t="shared" si="33"/>
        <v>1128857.196129</v>
      </c>
      <c r="P406" s="106">
        <f t="shared" si="33"/>
        <v>122876.55928000002</v>
      </c>
      <c r="Q406" s="106">
        <f t="shared" si="33"/>
        <v>1251733.755409</v>
      </c>
      <c r="R406" s="555">
        <f t="shared" si="33"/>
        <v>36750</v>
      </c>
      <c r="S406" s="519">
        <f t="shared" si="33"/>
        <v>15374.652</v>
      </c>
      <c r="T406" s="819">
        <f t="shared" si="33"/>
        <v>275792.10492000001</v>
      </c>
      <c r="U406" s="519">
        <f t="shared" si="33"/>
        <v>1174261.7190999999</v>
      </c>
      <c r="V406" s="519">
        <f t="shared" si="33"/>
        <v>1671198.7687600001</v>
      </c>
      <c r="W406" s="519">
        <f t="shared" si="33"/>
        <v>452020.12686999998</v>
      </c>
      <c r="X406" s="144" t="s">
        <v>1098</v>
      </c>
      <c r="Y406" s="112" t="s">
        <v>824</v>
      </c>
      <c r="Z406" s="117" t="s">
        <v>824</v>
      </c>
      <c r="AA406" s="250" t="s">
        <v>824</v>
      </c>
      <c r="AB406" s="117" t="s">
        <v>824</v>
      </c>
    </row>
    <row r="407" spans="1:28" ht="33.75" customHeight="1" thickBot="1" x14ac:dyDescent="0.3">
      <c r="A407" s="1730" t="s">
        <v>583</v>
      </c>
      <c r="B407" s="1731"/>
      <c r="C407" s="1731"/>
      <c r="D407" s="1731"/>
      <c r="E407" s="1731"/>
      <c r="F407" s="1731"/>
      <c r="G407" s="1704" t="s">
        <v>1144</v>
      </c>
      <c r="H407" s="652">
        <f t="shared" ref="H407:W407" si="34">SUM(H406:H406)</f>
        <v>6144045.0501090009</v>
      </c>
      <c r="I407" s="106">
        <f t="shared" si="34"/>
        <v>1266913.9230499999</v>
      </c>
      <c r="J407" s="653">
        <f t="shared" si="34"/>
        <v>260655.17445999995</v>
      </c>
      <c r="K407" s="928">
        <f t="shared" si="34"/>
        <v>150662.79365999997</v>
      </c>
      <c r="L407" s="930">
        <f t="shared" si="34"/>
        <v>109992.38080000001</v>
      </c>
      <c r="M407" s="930">
        <f t="shared" si="34"/>
        <v>417029.37398999999</v>
      </c>
      <c r="N407" s="931">
        <f t="shared" si="34"/>
        <v>610799.20695899997</v>
      </c>
      <c r="O407" s="819">
        <f t="shared" si="34"/>
        <v>1128857.196129</v>
      </c>
      <c r="P407" s="106">
        <f t="shared" si="34"/>
        <v>122876.55928000002</v>
      </c>
      <c r="Q407" s="106">
        <f t="shared" si="34"/>
        <v>1251733.755409</v>
      </c>
      <c r="R407" s="555">
        <f t="shared" si="34"/>
        <v>36750</v>
      </c>
      <c r="S407" s="519">
        <f t="shared" si="34"/>
        <v>15374.652</v>
      </c>
      <c r="T407" s="819">
        <f t="shared" si="34"/>
        <v>275792.10492000001</v>
      </c>
      <c r="U407" s="519">
        <f t="shared" si="34"/>
        <v>1174261.7190999999</v>
      </c>
      <c r="V407" s="519">
        <f t="shared" si="34"/>
        <v>1671198.7687600001</v>
      </c>
      <c r="W407" s="555">
        <f t="shared" si="34"/>
        <v>452020.12686999998</v>
      </c>
      <c r="X407" s="1728" t="s">
        <v>1102</v>
      </c>
      <c r="Y407" s="144" t="s">
        <v>824</v>
      </c>
      <c r="Z407" s="113" t="s">
        <v>824</v>
      </c>
      <c r="AA407" s="107" t="s">
        <v>824</v>
      </c>
      <c r="AB407" s="467" t="s">
        <v>824</v>
      </c>
    </row>
    <row r="408" spans="1:28" ht="21" customHeight="1" thickBot="1" x14ac:dyDescent="0.3">
      <c r="A408" s="176"/>
      <c r="B408" s="100"/>
      <c r="C408" s="65"/>
      <c r="D408" s="65"/>
      <c r="E408" s="65"/>
      <c r="F408" s="65"/>
      <c r="G408" s="1705"/>
      <c r="H408" s="104"/>
      <c r="I408" s="105"/>
      <c r="J408" s="105"/>
      <c r="K408" s="105"/>
      <c r="L408" s="105"/>
      <c r="M408" s="105"/>
      <c r="N408" s="105" t="s">
        <v>585</v>
      </c>
      <c r="O408" s="16"/>
      <c r="P408" s="522"/>
      <c r="Q408" s="1743">
        <f>Q407+R407</f>
        <v>1288483.755409</v>
      </c>
      <c r="R408" s="1744"/>
      <c r="S408" s="104"/>
      <c r="T408" s="104"/>
      <c r="U408" s="104"/>
      <c r="V408" s="104"/>
      <c r="W408" s="104" t="s">
        <v>585</v>
      </c>
      <c r="X408" s="1742"/>
      <c r="Y408" s="64"/>
      <c r="Z408" s="120"/>
      <c r="AA408" s="120"/>
      <c r="AB408" s="120"/>
    </row>
    <row r="409" spans="1:28" ht="15.75" thickBot="1" x14ac:dyDescent="0.3">
      <c r="A409" s="176"/>
      <c r="B409" s="100"/>
      <c r="C409" s="65"/>
      <c r="D409" s="65"/>
      <c r="E409" s="65"/>
      <c r="F409" s="65"/>
      <c r="G409" s="192"/>
      <c r="H409" s="1717"/>
      <c r="I409" s="1717"/>
      <c r="J409" s="882"/>
      <c r="K409" s="105"/>
      <c r="L409" s="105"/>
      <c r="M409" s="63"/>
      <c r="N409" s="105"/>
      <c r="O409" s="16"/>
      <c r="P409" s="523"/>
      <c r="Q409" s="517"/>
      <c r="R409" s="104"/>
      <c r="S409" s="104"/>
      <c r="T409" s="104"/>
      <c r="U409" s="104"/>
      <c r="V409" s="169"/>
      <c r="W409" s="169"/>
      <c r="X409" s="64"/>
      <c r="Y409" s="64"/>
      <c r="Z409" s="120"/>
      <c r="AA409" s="120"/>
      <c r="AB409" s="120"/>
    </row>
    <row r="410" spans="1:28" ht="18" x14ac:dyDescent="0.25">
      <c r="A410" s="1718" t="s">
        <v>584</v>
      </c>
      <c r="B410" s="1719"/>
      <c r="C410" s="1720"/>
      <c r="D410" s="1721"/>
      <c r="E410" s="65" t="s">
        <v>585</v>
      </c>
      <c r="F410" s="65"/>
      <c r="G410" s="66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64" t="s">
        <v>585</v>
      </c>
      <c r="Y410" s="120"/>
      <c r="Z410" s="120"/>
      <c r="AA410" s="120"/>
      <c r="AB410" s="120"/>
    </row>
    <row r="411" spans="1:28" ht="21.75" customHeight="1" x14ac:dyDescent="0.25">
      <c r="A411" s="1710" t="s">
        <v>822</v>
      </c>
      <c r="B411" s="1708"/>
      <c r="C411" s="1711" t="s">
        <v>586</v>
      </c>
      <c r="D411" s="1712"/>
      <c r="E411" s="65"/>
      <c r="F411" s="65"/>
      <c r="G411" s="66"/>
      <c r="H411" s="104"/>
      <c r="I411" s="105"/>
      <c r="J411" s="105"/>
      <c r="K411" s="105"/>
      <c r="L411" s="105"/>
      <c r="M411" s="105"/>
      <c r="N411" s="16"/>
      <c r="O411" s="523"/>
      <c r="P411" s="517"/>
      <c r="Q411" s="104"/>
      <c r="R411" s="104"/>
      <c r="S411" s="104"/>
      <c r="T411" s="104"/>
      <c r="U411" s="169"/>
      <c r="V411" s="169"/>
      <c r="W411" s="64"/>
      <c r="X411" s="64"/>
      <c r="Y411" s="120"/>
      <c r="Z411" s="120"/>
      <c r="AA411" s="120"/>
      <c r="AB411" s="120"/>
    </row>
    <row r="412" spans="1:28" ht="33.75" customHeight="1" x14ac:dyDescent="0.25">
      <c r="A412" s="1715" t="s">
        <v>587</v>
      </c>
      <c r="B412" s="1716"/>
      <c r="C412" s="1708" t="s">
        <v>708</v>
      </c>
      <c r="D412" s="1709"/>
      <c r="E412" s="65"/>
      <c r="F412" s="65"/>
      <c r="G412" s="66"/>
      <c r="H412" s="104"/>
      <c r="I412" s="105"/>
      <c r="J412" s="105"/>
      <c r="K412" s="105"/>
      <c r="L412" s="105"/>
      <c r="M412" s="105"/>
      <c r="N412" s="16"/>
      <c r="O412" s="523"/>
      <c r="P412" s="517"/>
      <c r="Q412" s="104"/>
      <c r="R412" s="104"/>
      <c r="S412" s="104"/>
      <c r="T412" s="104"/>
      <c r="U412" s="169"/>
      <c r="V412" s="169"/>
      <c r="W412" s="64"/>
      <c r="X412" s="64"/>
      <c r="Y412" s="120"/>
      <c r="Z412" s="120"/>
      <c r="AA412" s="120"/>
      <c r="AB412" s="120"/>
    </row>
    <row r="413" spans="1:28" ht="33.75" customHeight="1" x14ac:dyDescent="0.25">
      <c r="A413" s="1706" t="s">
        <v>588</v>
      </c>
      <c r="B413" s="1707"/>
      <c r="C413" s="1708" t="s">
        <v>589</v>
      </c>
      <c r="D413" s="1709"/>
      <c r="E413" s="65" t="s">
        <v>585</v>
      </c>
      <c r="F413" s="65"/>
      <c r="G413" s="66"/>
      <c r="H413" s="104"/>
      <c r="I413" s="105"/>
      <c r="J413" s="105"/>
      <c r="K413" s="105"/>
      <c r="L413" s="105"/>
      <c r="M413" s="105"/>
      <c r="N413" s="16"/>
      <c r="O413" s="523"/>
      <c r="P413" s="517"/>
      <c r="Q413" s="104"/>
      <c r="R413" s="104"/>
      <c r="S413" s="104"/>
      <c r="T413" s="104"/>
      <c r="U413" s="169"/>
      <c r="V413" s="169"/>
      <c r="W413" s="64"/>
      <c r="X413" s="64"/>
      <c r="Y413" s="120"/>
      <c r="Z413" s="120"/>
      <c r="AA413" s="120"/>
      <c r="AB413" s="120"/>
    </row>
    <row r="414" spans="1:28" ht="33.75" customHeight="1" x14ac:dyDescent="0.25">
      <c r="A414" s="1713" t="s">
        <v>818</v>
      </c>
      <c r="B414" s="1714"/>
      <c r="C414" s="1708" t="s">
        <v>590</v>
      </c>
      <c r="D414" s="1709"/>
      <c r="E414" s="65"/>
      <c r="F414" s="65"/>
      <c r="G414" s="66"/>
      <c r="H414" s="104"/>
      <c r="I414" s="105"/>
      <c r="J414" s="105"/>
      <c r="K414" s="105"/>
      <c r="L414" s="105"/>
      <c r="M414" s="105"/>
      <c r="N414" s="16"/>
      <c r="O414" s="523"/>
      <c r="P414" s="517"/>
      <c r="Q414" s="104"/>
      <c r="R414" s="104"/>
      <c r="S414" s="104"/>
      <c r="T414" s="104"/>
      <c r="U414" s="169"/>
      <c r="V414" s="169"/>
      <c r="W414" s="64"/>
      <c r="X414" s="64"/>
      <c r="Y414" s="120"/>
      <c r="Z414" s="120"/>
      <c r="AA414" s="120"/>
      <c r="AB414" s="120"/>
    </row>
    <row r="415" spans="1:28" ht="37.5" customHeight="1" thickBot="1" x14ac:dyDescent="0.3">
      <c r="A415" s="1700" t="s">
        <v>821</v>
      </c>
      <c r="B415" s="1701"/>
      <c r="C415" s="1702" t="s">
        <v>591</v>
      </c>
      <c r="D415" s="1703"/>
      <c r="E415" s="65"/>
      <c r="F415" s="65"/>
      <c r="G415" s="66"/>
      <c r="H415" s="104"/>
      <c r="I415" s="105"/>
      <c r="J415" s="105"/>
      <c r="K415" s="105"/>
      <c r="L415" s="105"/>
      <c r="M415" s="105"/>
      <c r="N415" s="16"/>
      <c r="O415" s="523"/>
      <c r="P415" s="517"/>
      <c r="Q415" s="104"/>
      <c r="R415" s="104"/>
      <c r="S415" s="104"/>
      <c r="T415" s="104"/>
      <c r="U415" s="169"/>
      <c r="V415" s="169"/>
      <c r="W415" s="64"/>
      <c r="X415" s="64"/>
      <c r="Y415" s="120"/>
      <c r="Z415" s="120"/>
      <c r="AA415" s="120"/>
      <c r="AB415" s="120"/>
    </row>
    <row r="416" spans="1:28" ht="44.25" customHeight="1" thickBot="1" x14ac:dyDescent="0.3">
      <c r="A416" s="1697" t="s">
        <v>1129</v>
      </c>
      <c r="B416" s="1698"/>
      <c r="C416" s="1698"/>
      <c r="D416" s="1699"/>
      <c r="E416" s="65"/>
      <c r="F416" s="65"/>
      <c r="G416" s="66"/>
      <c r="H416" s="104"/>
      <c r="I416" s="105"/>
      <c r="J416" s="105"/>
      <c r="K416" s="105"/>
      <c r="L416" s="105"/>
      <c r="M416" s="105"/>
      <c r="N416" s="16"/>
      <c r="O416" s="523"/>
      <c r="P416" s="517"/>
      <c r="Q416" s="104" t="s">
        <v>585</v>
      </c>
      <c r="R416" s="104"/>
      <c r="S416" s="104"/>
      <c r="T416" s="104"/>
      <c r="U416" s="169"/>
      <c r="V416" s="169"/>
      <c r="W416" s="64"/>
      <c r="X416" s="64"/>
      <c r="Y416" s="120"/>
      <c r="Z416" s="120"/>
      <c r="AA416" s="120"/>
      <c r="AB416" s="120"/>
    </row>
    <row r="417" spans="1:28" ht="22.5" customHeight="1" thickBot="1" x14ac:dyDescent="0.3">
      <c r="A417" s="283"/>
      <c r="B417" s="283"/>
      <c r="C417" s="283"/>
      <c r="D417" s="283"/>
      <c r="E417" s="284" t="s">
        <v>592</v>
      </c>
      <c r="F417" s="161"/>
      <c r="G417" s="193"/>
      <c r="H417" s="138" t="s">
        <v>0</v>
      </c>
      <c r="I417" s="105"/>
      <c r="J417" s="105"/>
      <c r="K417" s="105"/>
      <c r="L417" s="105"/>
      <c r="M417" s="105"/>
      <c r="N417" s="16"/>
      <c r="O417" s="523"/>
      <c r="P417" s="517"/>
      <c r="Q417" s="104"/>
      <c r="R417" s="104"/>
      <c r="S417" s="104"/>
      <c r="T417" s="104"/>
      <c r="U417" s="169"/>
      <c r="V417" s="169"/>
      <c r="W417" s="64"/>
      <c r="X417" s="64"/>
      <c r="Y417" s="120"/>
      <c r="Z417" s="120"/>
      <c r="AA417" s="120"/>
      <c r="AB417" s="120"/>
    </row>
    <row r="418" spans="1:28" ht="22.5" customHeight="1" x14ac:dyDescent="0.25">
      <c r="A418" s="176"/>
      <c r="B418" s="100"/>
      <c r="C418" s="65"/>
      <c r="D418" s="65"/>
      <c r="E418" s="165" t="s">
        <v>1087</v>
      </c>
      <c r="F418" s="177"/>
      <c r="G418" s="194"/>
      <c r="H418" s="139">
        <v>486450</v>
      </c>
      <c r="I418" s="105"/>
      <c r="J418" s="105"/>
      <c r="K418" s="105"/>
      <c r="L418" s="105"/>
      <c r="M418" s="105"/>
      <c r="N418" s="16"/>
      <c r="O418" s="523"/>
      <c r="P418" s="517"/>
      <c r="Q418" s="104"/>
      <c r="R418" s="104"/>
      <c r="S418" s="104"/>
      <c r="T418" s="104"/>
      <c r="U418" s="169"/>
      <c r="V418" s="169"/>
      <c r="W418" s="64"/>
      <c r="X418" s="64"/>
      <c r="Y418" s="120"/>
      <c r="Z418" s="120"/>
      <c r="AA418" s="120"/>
      <c r="AB418" s="120"/>
    </row>
    <row r="419" spans="1:28" ht="22.5" customHeight="1" x14ac:dyDescent="0.25">
      <c r="A419" s="176"/>
      <c r="B419" s="100"/>
      <c r="C419" s="65"/>
      <c r="D419" s="65"/>
      <c r="E419" s="166" t="s">
        <v>1101</v>
      </c>
      <c r="F419" s="162"/>
      <c r="G419" s="195"/>
      <c r="H419" s="140">
        <v>140000</v>
      </c>
      <c r="I419" s="105"/>
      <c r="J419" s="105"/>
      <c r="K419" s="105"/>
      <c r="L419" s="105"/>
      <c r="M419" s="105"/>
      <c r="N419" s="16"/>
      <c r="O419" s="523"/>
      <c r="P419" s="517"/>
      <c r="Q419" s="104"/>
      <c r="R419" s="104"/>
      <c r="S419" s="104"/>
      <c r="T419" s="104"/>
      <c r="U419" s="169"/>
      <c r="V419" s="169"/>
      <c r="W419" s="64"/>
      <c r="X419" s="64"/>
      <c r="Y419" s="120"/>
      <c r="Z419" s="120"/>
      <c r="AA419" s="120"/>
      <c r="AB419" s="120"/>
    </row>
    <row r="420" spans="1:28" ht="22.5" customHeight="1" thickBot="1" x14ac:dyDescent="0.3">
      <c r="A420" s="176"/>
      <c r="B420" s="100"/>
      <c r="C420" s="65"/>
      <c r="D420" s="65"/>
      <c r="E420" s="167" t="s">
        <v>1100</v>
      </c>
      <c r="F420" s="163"/>
      <c r="G420" s="196"/>
      <c r="H420" s="141">
        <v>489338</v>
      </c>
      <c r="I420" s="105"/>
      <c r="J420" s="105"/>
      <c r="K420" s="105"/>
      <c r="L420" s="105"/>
      <c r="M420" s="105"/>
      <c r="N420" s="16"/>
      <c r="O420" s="523"/>
      <c r="P420" s="517"/>
      <c r="Q420" s="104"/>
      <c r="R420" s="104"/>
      <c r="S420" s="104"/>
      <c r="T420" s="104"/>
      <c r="U420" s="169"/>
      <c r="V420" s="169"/>
      <c r="W420" s="64"/>
      <c r="X420" s="64"/>
      <c r="Y420" s="120"/>
      <c r="Z420" s="120"/>
      <c r="AA420" s="120"/>
      <c r="AB420" s="120"/>
    </row>
    <row r="421" spans="1:28" ht="22.5" customHeight="1" thickBot="1" x14ac:dyDescent="0.3">
      <c r="A421" s="176"/>
      <c r="B421" s="100"/>
      <c r="C421" s="65"/>
      <c r="D421" s="65"/>
      <c r="E421" s="164" t="s">
        <v>593</v>
      </c>
      <c r="F421" s="161"/>
      <c r="G421" s="193"/>
      <c r="H421" s="142">
        <f>SUM(H418:H420)</f>
        <v>1115788</v>
      </c>
      <c r="I421" s="105"/>
      <c r="J421" s="105"/>
      <c r="K421" s="105"/>
      <c r="L421" s="105"/>
      <c r="M421" s="105"/>
      <c r="N421" s="16"/>
      <c r="O421" s="523"/>
      <c r="P421" s="517"/>
      <c r="Q421" s="104"/>
      <c r="R421" s="104"/>
      <c r="S421" s="104"/>
      <c r="T421" s="104"/>
      <c r="U421" s="169"/>
      <c r="V421" s="169"/>
      <c r="W421" s="64"/>
      <c r="X421" s="64"/>
      <c r="Y421" s="120"/>
      <c r="Z421" s="120"/>
      <c r="AA421" s="120"/>
      <c r="AB421" s="120"/>
    </row>
    <row r="422" spans="1:28" ht="22.5" customHeight="1" thickBot="1" x14ac:dyDescent="0.3">
      <c r="A422" s="176"/>
      <c r="B422" s="100"/>
      <c r="C422" s="65"/>
      <c r="D422" s="65"/>
      <c r="E422" s="285"/>
      <c r="F422" s="286"/>
      <c r="G422" s="287"/>
      <c r="H422" s="288"/>
      <c r="I422" s="105"/>
      <c r="J422" s="105"/>
      <c r="K422" s="105"/>
      <c r="L422" s="105"/>
      <c r="M422" s="105"/>
      <c r="N422" s="16"/>
      <c r="O422" s="523"/>
      <c r="P422" s="517"/>
      <c r="Q422" s="104"/>
      <c r="R422" s="104"/>
      <c r="S422" s="104"/>
      <c r="T422" s="104"/>
      <c r="U422" s="169"/>
      <c r="V422" s="169"/>
      <c r="W422" s="64"/>
      <c r="X422" s="64"/>
      <c r="Y422" s="120"/>
      <c r="Z422" s="120"/>
      <c r="AA422" s="120"/>
      <c r="AB422" s="120"/>
    </row>
    <row r="423" spans="1:28" ht="22.5" customHeight="1" thickBot="1" x14ac:dyDescent="0.3">
      <c r="A423" s="176"/>
      <c r="B423" s="100"/>
      <c r="C423" s="65"/>
      <c r="D423" s="65"/>
      <c r="E423" s="284" t="s">
        <v>594</v>
      </c>
      <c r="F423" s="161"/>
      <c r="G423" s="193"/>
      <c r="H423" s="143"/>
      <c r="I423" s="105"/>
      <c r="J423" s="105"/>
      <c r="K423" s="105"/>
      <c r="L423" s="105"/>
      <c r="M423" s="105"/>
      <c r="N423" s="16"/>
      <c r="O423" s="523"/>
      <c r="P423" s="517"/>
      <c r="Q423" s="104"/>
      <c r="R423" s="104"/>
      <c r="S423" s="104"/>
      <c r="T423" s="104"/>
      <c r="U423" s="169"/>
      <c r="V423" s="169"/>
      <c r="W423" s="64"/>
      <c r="X423" s="64"/>
      <c r="Y423" s="120"/>
      <c r="Z423" s="120"/>
      <c r="AA423" s="120"/>
      <c r="AB423" s="120"/>
    </row>
    <row r="424" spans="1:28" ht="22.5" customHeight="1" x14ac:dyDescent="0.25">
      <c r="A424" s="176"/>
      <c r="B424" s="100"/>
      <c r="C424" s="65"/>
      <c r="D424" s="65"/>
      <c r="E424" s="166" t="s">
        <v>958</v>
      </c>
      <c r="F424" s="162"/>
      <c r="G424" s="195"/>
      <c r="H424" s="140">
        <f>Q406</f>
        <v>1251733.755409</v>
      </c>
      <c r="I424" s="105"/>
      <c r="J424" s="105"/>
      <c r="K424" s="105"/>
      <c r="L424" s="105"/>
      <c r="M424" s="105"/>
      <c r="N424" s="16"/>
      <c r="O424" s="523"/>
      <c r="P424" s="517"/>
      <c r="Q424" s="104"/>
      <c r="R424" s="104"/>
      <c r="S424" s="104"/>
      <c r="T424" s="104"/>
      <c r="U424" s="169"/>
      <c r="V424" s="169"/>
      <c r="W424" s="64"/>
      <c r="X424" s="64"/>
      <c r="Y424" s="120"/>
      <c r="Z424" s="120"/>
      <c r="AA424" s="120"/>
      <c r="AB424" s="120"/>
    </row>
    <row r="425" spans="1:28" ht="22.5" customHeight="1" thickBot="1" x14ac:dyDescent="0.3">
      <c r="A425" s="176"/>
      <c r="B425" s="100"/>
      <c r="C425" s="65"/>
      <c r="D425" s="65"/>
      <c r="E425" s="166" t="s">
        <v>14</v>
      </c>
      <c r="F425" s="162"/>
      <c r="G425" s="195"/>
      <c r="H425" s="140">
        <f>R406</f>
        <v>36750</v>
      </c>
      <c r="I425" s="105"/>
      <c r="J425" s="105"/>
      <c r="K425" s="105"/>
      <c r="L425" s="105"/>
      <c r="M425" s="105"/>
      <c r="N425" s="16"/>
      <c r="O425" s="523"/>
      <c r="P425" s="517"/>
      <c r="Q425" s="104"/>
      <c r="R425" s="104"/>
      <c r="S425" s="104"/>
      <c r="T425" s="104"/>
      <c r="U425" s="169"/>
      <c r="V425" s="169"/>
      <c r="W425" s="64"/>
      <c r="X425" s="64"/>
      <c r="Y425" s="120"/>
      <c r="Z425" s="120"/>
      <c r="AA425" s="120"/>
      <c r="AB425" s="120"/>
    </row>
    <row r="426" spans="1:28" ht="22.5" customHeight="1" thickBot="1" x14ac:dyDescent="0.3">
      <c r="A426" s="176"/>
      <c r="B426" s="100"/>
      <c r="C426" s="65"/>
      <c r="D426" s="65"/>
      <c r="E426" s="164" t="s">
        <v>595</v>
      </c>
      <c r="F426" s="161"/>
      <c r="G426" s="193"/>
      <c r="H426" s="142">
        <f>SUM(H424:H425)</f>
        <v>1288483.755409</v>
      </c>
      <c r="I426" s="105"/>
      <c r="J426" s="105"/>
      <c r="K426" s="105"/>
      <c r="L426" s="105"/>
      <c r="M426" s="105"/>
      <c r="N426" s="16"/>
      <c r="O426" s="523"/>
      <c r="P426" s="517"/>
      <c r="Q426" s="104"/>
      <c r="R426" s="104"/>
      <c r="S426" s="104"/>
      <c r="T426" s="104"/>
      <c r="U426" s="169"/>
      <c r="V426" s="169"/>
      <c r="W426" s="64"/>
      <c r="X426" s="64"/>
      <c r="Y426" s="120"/>
      <c r="Z426" s="120"/>
      <c r="AA426" s="120"/>
      <c r="AB426" s="120"/>
    </row>
    <row r="427" spans="1:28" x14ac:dyDescent="0.25">
      <c r="A427" s="176"/>
      <c r="B427" s="100"/>
      <c r="C427" s="65"/>
      <c r="D427" s="65"/>
      <c r="E427" s="65"/>
      <c r="F427" s="65"/>
      <c r="G427" s="66"/>
      <c r="H427" s="104"/>
      <c r="I427" s="105"/>
      <c r="J427" s="105"/>
      <c r="K427" s="105"/>
      <c r="L427" s="105"/>
      <c r="M427" s="105"/>
      <c r="N427" s="16"/>
      <c r="O427" s="523"/>
      <c r="P427" s="517"/>
      <c r="Q427" s="104"/>
      <c r="R427" s="104"/>
      <c r="S427" s="104"/>
      <c r="T427" s="104"/>
      <c r="U427" s="169"/>
      <c r="V427" s="169"/>
      <c r="W427" s="64"/>
      <c r="X427" s="64"/>
      <c r="Y427" s="120"/>
      <c r="Z427" s="120"/>
      <c r="AA427" s="120"/>
      <c r="AB427" s="120"/>
    </row>
    <row r="428" spans="1:28" x14ac:dyDescent="0.25">
      <c r="A428" s="176"/>
      <c r="B428" s="100"/>
      <c r="C428" s="65"/>
      <c r="D428" s="65"/>
      <c r="E428" s="65"/>
      <c r="F428" s="65"/>
      <c r="G428" s="66"/>
      <c r="H428" s="136"/>
      <c r="I428" s="137"/>
      <c r="J428" s="137"/>
      <c r="K428" s="137"/>
      <c r="L428" s="137"/>
      <c r="M428" s="137"/>
      <c r="N428" s="16"/>
      <c r="O428" s="524"/>
      <c r="P428" s="525"/>
      <c r="Q428" s="136"/>
      <c r="R428" s="136"/>
      <c r="S428" s="136"/>
      <c r="T428" s="136"/>
      <c r="U428" s="170"/>
      <c r="V428" s="170"/>
      <c r="W428" s="64"/>
      <c r="X428" s="64"/>
      <c r="Y428" s="120"/>
      <c r="Z428" s="120"/>
      <c r="AA428" s="120"/>
      <c r="AB428" s="120"/>
    </row>
  </sheetData>
  <autoFilter ref="A4:AB408" xr:uid="{00000000-0009-0000-0000-000001000000}"/>
  <mergeCells count="40">
    <mergeCell ref="X2:X3"/>
    <mergeCell ref="W2:W3"/>
    <mergeCell ref="X407:X408"/>
    <mergeCell ref="Q408:R408"/>
    <mergeCell ref="A1:X1"/>
    <mergeCell ref="Y1:AB1"/>
    <mergeCell ref="J2:J3"/>
    <mergeCell ref="V2:V3"/>
    <mergeCell ref="F2:F3"/>
    <mergeCell ref="A2:A3"/>
    <mergeCell ref="B2:B3"/>
    <mergeCell ref="G2:G3"/>
    <mergeCell ref="AA2:AA3"/>
    <mergeCell ref="O2:R2"/>
    <mergeCell ref="AB2:AB3"/>
    <mergeCell ref="Z2:Z3"/>
    <mergeCell ref="Y2:Y3"/>
    <mergeCell ref="H409:I409"/>
    <mergeCell ref="A410:D410"/>
    <mergeCell ref="U2:U3"/>
    <mergeCell ref="E2:E3"/>
    <mergeCell ref="C2:C3"/>
    <mergeCell ref="D2:D3"/>
    <mergeCell ref="A407:F407"/>
    <mergeCell ref="H2:H3"/>
    <mergeCell ref="I2:I3"/>
    <mergeCell ref="K2:N2"/>
    <mergeCell ref="S2:T2"/>
    <mergeCell ref="A416:D416"/>
    <mergeCell ref="A415:B415"/>
    <mergeCell ref="C415:D415"/>
    <mergeCell ref="G407:G408"/>
    <mergeCell ref="A413:B413"/>
    <mergeCell ref="C413:D413"/>
    <mergeCell ref="A411:B411"/>
    <mergeCell ref="C411:D411"/>
    <mergeCell ref="C412:D412"/>
    <mergeCell ref="A414:B414"/>
    <mergeCell ref="C414:D414"/>
    <mergeCell ref="A412:B412"/>
  </mergeCells>
  <pageMargins left="0.70866141732283472" right="0.70866141732283472" top="0.78740157480314965" bottom="0.78740157480314965" header="0.31496062992125984" footer="0.31496062992125984"/>
  <pageSetup paperSize="8" scale="38" fitToHeight="0" orientation="landscape" r:id="rId1"/>
  <headerFooter>
    <oddFooter>&amp;L&amp;D&amp;Cstr.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AKTUÁLNÍ PI zm. č.4</vt:lpstr>
      <vt:lpstr>'AKTUÁLNÍ PI zm. č.4'!Oblast_tisku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2019-08-12T14:14:36Z</dcterms:modified>
</cp:coreProperties>
</file>