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imes\Documents\cyklo\CYKLOKONCEPCE\aktualizace 2020\schváleno v RK\"/>
    </mc:Choice>
  </mc:AlternateContent>
  <bookViews>
    <workbookView xWindow="0" yWindow="0" windowWidth="28800" windowHeight="12435"/>
  </bookViews>
  <sheets>
    <sheet name="Akční plán 2020-2023" sheetId="1" r:id="rId1"/>
  </sheets>
  <definedNames>
    <definedName name="_xlnm._FilterDatabase" localSheetId="0" hidden="1">'Akční plán 2020-2023'!$A$3:$AM$27</definedName>
    <definedName name="_xlnm.Print_Area" localSheetId="0">'Akční plán 2020-2023'!$A$1:$AM$74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0" i="1" l="1"/>
  <c r="R70" i="1"/>
  <c r="N61" i="1"/>
  <c r="AL61" i="1"/>
  <c r="AH61" i="1"/>
  <c r="AD61" i="1"/>
  <c r="Z61" i="1"/>
  <c r="V61" i="1"/>
  <c r="R61" i="1"/>
  <c r="J61" i="1"/>
  <c r="G21" i="1" l="1"/>
  <c r="AD70" i="1"/>
  <c r="J70" i="1"/>
  <c r="N70" i="1"/>
  <c r="AL21" i="1"/>
  <c r="AH21" i="1"/>
  <c r="AD21" i="1"/>
  <c r="Z21" i="1"/>
  <c r="V21" i="1"/>
  <c r="R21" i="1"/>
  <c r="N21" i="1"/>
  <c r="J21" i="1"/>
  <c r="AL4" i="1"/>
  <c r="AH4" i="1"/>
  <c r="AD4" i="1"/>
  <c r="Z4" i="1"/>
  <c r="V4" i="1"/>
  <c r="R4" i="1"/>
  <c r="N4" i="1"/>
  <c r="J4" i="1"/>
  <c r="G4" i="1" l="1"/>
  <c r="G61" i="1"/>
  <c r="AL70" i="1"/>
  <c r="AH70" i="1"/>
  <c r="Z70" i="1"/>
  <c r="G70" i="1" l="1"/>
  <c r="AH74" i="1"/>
  <c r="AL74" i="1"/>
  <c r="AD74" i="1"/>
  <c r="V74" i="1" l="1"/>
  <c r="R74" i="1"/>
  <c r="Z74" i="1"/>
  <c r="N74" i="1"/>
  <c r="J74" i="1" l="1"/>
  <c r="G74" i="1" l="1"/>
</calcChain>
</file>

<file path=xl/sharedStrings.xml><?xml version="1.0" encoding="utf-8"?>
<sst xmlns="http://schemas.openxmlformats.org/spreadsheetml/2006/main" count="688" uniqueCount="336">
  <si>
    <t>průběžně</t>
  </si>
  <si>
    <t>Zajištění souhrnné nabídky prezentace kraje</t>
  </si>
  <si>
    <t xml:space="preserve">Podpora tvorby konkrétních cykloturistických balíčků </t>
  </si>
  <si>
    <t xml:space="preserve">Podpora tvorby cykloproduktů dálkového typu </t>
  </si>
  <si>
    <t>Podpora tvorby cykloproduktů terénní cyklistiky</t>
  </si>
  <si>
    <t>Spolupráce na tvorbě národních produktů</t>
  </si>
  <si>
    <t>Vltavská cyklistická cesta, stavba Vltavská cyklostezka, úsek Úholičky - Libčice nad Vltavou – příprava cyklostezky</t>
  </si>
  <si>
    <t>Labská cyklostezka, úsek Kly - Tuhaň</t>
  </si>
  <si>
    <t>Labská cyklostezka, Kostelec nad Labem -most</t>
  </si>
  <si>
    <t>Cyklostezka Nymburk - Lysá nad Labem - Čelákovice</t>
  </si>
  <si>
    <t>realizace stavby</t>
  </si>
  <si>
    <t>DSP</t>
  </si>
  <si>
    <t>Kladenská cyklostezka Praha-Hostivice-Kyšice 2. etapa</t>
  </si>
  <si>
    <t>Cyklostezka Cerhenice-Velim</t>
  </si>
  <si>
    <t>Cyklostezka Psáry-Libeř-Libeň díl II.</t>
  </si>
  <si>
    <t>1Q2020</t>
  </si>
  <si>
    <t>2Q2020</t>
  </si>
  <si>
    <t>3Q2020</t>
  </si>
  <si>
    <t>4Q2020</t>
  </si>
  <si>
    <t>1Q2021</t>
  </si>
  <si>
    <t>2Q2021</t>
  </si>
  <si>
    <t>3Q2021</t>
  </si>
  <si>
    <t>4Q2021</t>
  </si>
  <si>
    <t>Záměr</t>
  </si>
  <si>
    <t>PDPS z roku 2017</t>
  </si>
  <si>
    <t>Vyznačení odboček na expoziční objekty Středočeského kraje – projektová dokumentace</t>
  </si>
  <si>
    <t>příprava VZ na doprojektování a projednání</t>
  </si>
  <si>
    <t xml:space="preserve">realizace VZ na dokončení DSP a IČ na stavbu </t>
  </si>
  <si>
    <t>příprava žádosti do SFDI</t>
  </si>
  <si>
    <t xml:space="preserve"> dokončení DSP, PDPS a IČ na stavbu</t>
  </si>
  <si>
    <t>příprava VZ na studii proveditelnosti, průzkum terénu jednání s obcemi</t>
  </si>
  <si>
    <t>realizace VZ na studii proveditelnosti</t>
  </si>
  <si>
    <t>Cyklospojení Řevnice - Srbsko řešení problematického úseku na dálkové cyklotrase EV4 a CT3</t>
  </si>
  <si>
    <t>vyhotovení studie proveditelnosti a projednání</t>
  </si>
  <si>
    <t>neprobíhá</t>
  </si>
  <si>
    <t>Přeložka Greenway Praha - Vídeň v úseku Průhonice – Nespeky - vyhotovení studie proveditelnosti cyklostezky</t>
  </si>
  <si>
    <t>Cyklospojení Vrané nad Vltavou – Štěchovice řešení problematického úseku na dálkové cyklotrase EV7 a CT7</t>
  </si>
  <si>
    <t>realizace proveditelných opatření</t>
  </si>
  <si>
    <t>IČ k SP, VZ na zhotovitele</t>
  </si>
  <si>
    <t>Labská cyklostezka, úsek ČOV – cukrovar</t>
  </si>
  <si>
    <t>vyhotovení studie proveditelnosti a projednání s obcemi</t>
  </si>
  <si>
    <t>vyhotovena EIA a DUR</t>
  </si>
  <si>
    <t>Cyklostezka Labská: Poděbrady-Pňov-Předhradí</t>
  </si>
  <si>
    <t>příprava a realizace VZ na doprojektování a projednání</t>
  </si>
  <si>
    <t xml:space="preserve"> dokončení DUR, DSP a IČ na stavbu, podání žádosti do SFDI</t>
  </si>
  <si>
    <t>GreenWay Jizera úsek Loukov, hranice kraje - Mnichovo Hradiště – Bakov nad Jizerou, Podhradí</t>
  </si>
  <si>
    <t>realizace technické studie</t>
  </si>
  <si>
    <t>předání DSP městu Mladá Boleslav</t>
  </si>
  <si>
    <t>GreenWay Jizera úsek Dalovice – Hrdlořezy</t>
  </si>
  <si>
    <t>GreenWay Jizera - Mladá Boleslav, Krásná louka, Česana</t>
  </si>
  <si>
    <t>další postup dle dohody s MB a Škoda</t>
  </si>
  <si>
    <t>další postup dle dohody s městem Benátky nad Jizerou</t>
  </si>
  <si>
    <t xml:space="preserve">GreenWay Jizera úsek Benátky Kochánky  </t>
  </si>
  <si>
    <t>GreenWay Jizera úsek Kochánky – Skorkov</t>
  </si>
  <si>
    <t>Cyklostezka Labská: Pňov-Předhradí - Kolín</t>
  </si>
  <si>
    <t>probíhají pozemkové úpravy, provedené průzkumy</t>
  </si>
  <si>
    <t>ÚR, DSP, platná smlouva na projektovou přípravu</t>
  </si>
  <si>
    <t>vyřešení způsobu majetkoprávního vypořádání, dokončení IČ k SP</t>
  </si>
  <si>
    <t>Cyklostezka Žebrák – Tlustice</t>
  </si>
  <si>
    <t>Vltavská cyklistická cesta - Cyklostezka Zdiby – Klecany (ulice Nábřežní)</t>
  </si>
  <si>
    <t>obnovení projekčních prací (dodatek)/ukončení smlouvy dle výsledku jednání s APIS - dodavatel PD</t>
  </si>
  <si>
    <t>DUR, uzavřená smlouva</t>
  </si>
  <si>
    <t>Cyklostezka Zdice - Hředle</t>
  </si>
  <si>
    <t>DSP (historická)</t>
  </si>
  <si>
    <t>Cyklostezka po pravém břehu Berounky Srbsko - Beroun (alternativa k problematickému úseku na levém břehu)</t>
  </si>
  <si>
    <t>příprava a realizace VZ na projekt</t>
  </si>
  <si>
    <t>vyhotovení projektu značení, projednání, získání stanovení</t>
  </si>
  <si>
    <t>vyznačení v terénu</t>
  </si>
  <si>
    <t xml:space="preserve">Vltavská cyklistická cesta - vyznačení CT7/EV7 v jižní části </t>
  </si>
  <si>
    <t>VZ na zhotovitele, instalace značení v terénu</t>
  </si>
  <si>
    <t xml:space="preserve">nákup baterií a dálkového přenosu dat </t>
  </si>
  <si>
    <t>CT3</t>
  </si>
  <si>
    <t>GPW</t>
  </si>
  <si>
    <t>LS</t>
  </si>
  <si>
    <t>POS</t>
  </si>
  <si>
    <t>GWJ</t>
  </si>
  <si>
    <t>VCC</t>
  </si>
  <si>
    <t>CT39</t>
  </si>
  <si>
    <t xml:space="preserve">Přeznačení CT 3/EV4 do úseku Zdice hranice Prahy/SK- Zdice </t>
  </si>
  <si>
    <t>Labská cyklostezka, úsek Kostelec n. L. - Kozly</t>
  </si>
  <si>
    <t>Labská cyklostezka, úsek Kozly - Tuhaň</t>
  </si>
  <si>
    <t>Monitoring - sčítače</t>
  </si>
  <si>
    <t>1Q2022</t>
  </si>
  <si>
    <t>2Q2022</t>
  </si>
  <si>
    <t>3Q2022</t>
  </si>
  <si>
    <t>4Q2022</t>
  </si>
  <si>
    <t>1Q2023</t>
  </si>
  <si>
    <t>2Q2023</t>
  </si>
  <si>
    <t>3Q2023</t>
  </si>
  <si>
    <t>4Q2024</t>
  </si>
  <si>
    <t>1Q2024</t>
  </si>
  <si>
    <t>2Q2024</t>
  </si>
  <si>
    <t>3Q2024</t>
  </si>
  <si>
    <t>Průběžně (KÚSK) - administrace dotací, materiály do orgánů kraje</t>
  </si>
  <si>
    <t>4Q2023</t>
  </si>
  <si>
    <t>Průběžně (KSÚS)</t>
  </si>
  <si>
    <t>viz níže</t>
  </si>
  <si>
    <t>studie nového DZ schválena PČR a KSUS</t>
  </si>
  <si>
    <t>realizace</t>
  </si>
  <si>
    <t>uzavření smlouvy o spolupráci KSUS + Lety</t>
  </si>
  <si>
    <t>koordinační jednání KSÚS + Nespeky</t>
  </si>
  <si>
    <t>KSÚS</t>
  </si>
  <si>
    <t>Obce + KSÚS</t>
  </si>
  <si>
    <t>KSÚS + TSK</t>
  </si>
  <si>
    <t>Marketingová podpora cyklistiky</t>
  </si>
  <si>
    <t xml:space="preserve">Monitoring a koordinace v rámci územního plánování </t>
  </si>
  <si>
    <t>Garant</t>
  </si>
  <si>
    <t>Dálková trasa</t>
  </si>
  <si>
    <t>Náklady v roce 2020 cca</t>
  </si>
  <si>
    <t xml:space="preserve">     1.) Prezentace na webu SCCR</t>
  </si>
  <si>
    <t xml:space="preserve">     3.) Prezentace na veletrzích</t>
  </si>
  <si>
    <t>Celkové náklady v roce 2020 cca</t>
  </si>
  <si>
    <t>KÚSK (DOP)</t>
  </si>
  <si>
    <t>ŘSD, SŽDC + KÚSK (DOP), KSÚS</t>
  </si>
  <si>
    <t>KÚSK (REG), SCCR</t>
  </si>
  <si>
    <t>průzkum terénu, jednání s obcemi</t>
  </si>
  <si>
    <t>příprava VZ na studii proveditelnosti</t>
  </si>
  <si>
    <t>Průběžně - dílčí akce viz níže</t>
  </si>
  <si>
    <t>Průběžně KÚSK (DOP) a KSÚS</t>
  </si>
  <si>
    <t xml:space="preserve">realizace VZ na zhotovitele PD a EIA </t>
  </si>
  <si>
    <t>realizace stavby - 1. etapa</t>
  </si>
  <si>
    <t>realizace stavby - 2. etapa</t>
  </si>
  <si>
    <t>GreenWay Jizera - Mladá Boleslav, Čejetičky – Krnsko – Horky nad Jizerou - Benátky nad Jizerou</t>
  </si>
  <si>
    <t>neprobíhá - čeká se na vydání ÚR na stavbu D3 v daném úseku</t>
  </si>
  <si>
    <t>Cyklostezka Týnec nad Sázavou – Krhanice – Jílové u Prahy – přeložení CT 19</t>
  </si>
  <si>
    <t>realizace proveditelných opatření - 1. etapa</t>
  </si>
  <si>
    <t>realizace dalších opatření - 2. etapa</t>
  </si>
  <si>
    <t>dokončení DÚR</t>
  </si>
  <si>
    <t>předání dokumentací na obec k dokončení realizace</t>
  </si>
  <si>
    <t>Náklady v roce 2021 cca</t>
  </si>
  <si>
    <t>Náklady v roce 2022 cca</t>
  </si>
  <si>
    <t>Náklady v roce 2023 cca</t>
  </si>
  <si>
    <t>Náklady v roce 2024 cca</t>
  </si>
  <si>
    <t>VZ na zhotovitele</t>
  </si>
  <si>
    <t>Průběžně - v kompetenci SCCR</t>
  </si>
  <si>
    <t>Cyklospojení Praha – Rudná - Křivoklátsko</t>
  </si>
  <si>
    <t>1Q2025</t>
  </si>
  <si>
    <t>2Q2026</t>
  </si>
  <si>
    <t>3Q2025</t>
  </si>
  <si>
    <t>2Q2025</t>
  </si>
  <si>
    <t>4Q2025</t>
  </si>
  <si>
    <t>1Q2026</t>
  </si>
  <si>
    <t>3Q2026</t>
  </si>
  <si>
    <t>4Q2026</t>
  </si>
  <si>
    <t>1Q2027</t>
  </si>
  <si>
    <t>2Q2027</t>
  </si>
  <si>
    <t>3Q2027</t>
  </si>
  <si>
    <t>4Q2027</t>
  </si>
  <si>
    <t>Náklady v roce 2025 cca</t>
  </si>
  <si>
    <t>Náklady v roce 2026 cca</t>
  </si>
  <si>
    <t>Náklady v roce 2027 cca</t>
  </si>
  <si>
    <t>realizace proveditelných opatření - 2. etapa</t>
  </si>
  <si>
    <t>Celkové náklady v roce 2021 cca</t>
  </si>
  <si>
    <t>Celkové náklady v roce 2022 cca</t>
  </si>
  <si>
    <t>Celkové náklady v roce 2023 cca</t>
  </si>
  <si>
    <t>Celkové náklady v roce 2024 cca</t>
  </si>
  <si>
    <t>Celkové náklady v roce 2025 cca</t>
  </si>
  <si>
    <t>Celkové náklady v roce 2026 cca</t>
  </si>
  <si>
    <t>Celkové náklady v roce 2027 cca</t>
  </si>
  <si>
    <t>projektová příprava stavby + majetkoprávní vypořádání pozemků</t>
  </si>
  <si>
    <t xml:space="preserve">Styčné body mezi Prahou a Středočeským krajem - značení </t>
  </si>
  <si>
    <t>Styčné body mezi Prahou a Středočeským krajem - stavby, dopravně organizační opatření</t>
  </si>
  <si>
    <t>instalace značení v terénu, realizace staveb - 1. etapa</t>
  </si>
  <si>
    <t>instalace značení v terénu, realizace staveb - 2. etapa</t>
  </si>
  <si>
    <t>instalace značení v terénu, realizace staveb - 3. etapa</t>
  </si>
  <si>
    <t>příprava PD</t>
  </si>
  <si>
    <t>příprava a zpracování PD, projednání</t>
  </si>
  <si>
    <t>zpracování PD, majetkoprávní vypořádání pozemků, IČ k ÚR a SP</t>
  </si>
  <si>
    <t>projektová příprava stavby, VZ na zhotovitele</t>
  </si>
  <si>
    <t>realizace VZ na PD</t>
  </si>
  <si>
    <t>VZ na zohotovitele</t>
  </si>
  <si>
    <t>podání žádosti do SFDI</t>
  </si>
  <si>
    <t>příprava a realizace VZ na PD</t>
  </si>
  <si>
    <t xml:space="preserve">příprava a realizace VZ na dopracování DUR a DSP </t>
  </si>
  <si>
    <t>realizace stavby - 3. etapa</t>
  </si>
  <si>
    <t>vyhotovení studie proveditelnosti a projednání, včetně koordinace s projektem rekonstrukce mostu SŽDC</t>
  </si>
  <si>
    <t>vyhotovení DSP</t>
  </si>
  <si>
    <t>vydání SP</t>
  </si>
  <si>
    <t>Zpracování PD, instalace značení v terénu</t>
  </si>
  <si>
    <t>Příprava a realizace VZ na zhotovitele PD, zpracování PD</t>
  </si>
  <si>
    <t>příprava VZ na studii proveditelnosti, průzkum terénu jednání s obcemi, realizace VZ na studii proveditelnosti</t>
  </si>
  <si>
    <t>uzavření smlouvy o spolupráci veřejných zadavatelů, příprava a realizace VZ na aktualizaci DSP a PDPS</t>
  </si>
  <si>
    <t>dokončení DSP (nutná přeložka kabelu - další postup dle dohody s MB)</t>
  </si>
  <si>
    <t>příprava a realizace VZ na vypracování tech. studie</t>
  </si>
  <si>
    <t>vyhotovení technické studie</t>
  </si>
  <si>
    <t>jednání s obcemi a se SŽDC</t>
  </si>
  <si>
    <t>Podání žádosti na SFDI, realizace stavby</t>
  </si>
  <si>
    <t>příprava VZ na zhotovitele</t>
  </si>
  <si>
    <t>Cyklostezka Jílové u Prahy - Hradištko v souvislosti s plánovaným přemostěním údolí řeky Sázavy cyklolávkou na D3</t>
  </si>
  <si>
    <t>Vyznačení CT 39/EV4 v úseku Zdice - hranice SK/PK (přečíslování současných CT 303 a 351, vyznačení nové CT cca 73 km)</t>
  </si>
  <si>
    <t>Lávka pro pěší a cyklisty přes Labe mezi Kostomlaty nad Labem a Hradištkem</t>
  </si>
  <si>
    <t>realizace VZ na zhotovitele PD</t>
  </si>
  <si>
    <t>Přeložka EV4 Kolín-Kutná Hora</t>
  </si>
  <si>
    <t>EV4</t>
  </si>
  <si>
    <t>projednání s obcemi</t>
  </si>
  <si>
    <t>průzkum terénu</t>
  </si>
  <si>
    <t>Akční plán rozvoje cyklistiky Středočeského kraje pro období 2020-2023 s výhledem do roku 2027</t>
  </si>
  <si>
    <t>Plní opatření Cyklokoncepce</t>
  </si>
  <si>
    <t>1.1.1 (1.2.3)</t>
  </si>
  <si>
    <t xml:space="preserve">   1.) Krčínova cyklostezka Sedlčany - Prčice</t>
  </si>
  <si>
    <t>1.1.1</t>
  </si>
  <si>
    <t>Obce + KÚSK (DOP)</t>
  </si>
  <si>
    <t>V roce 2019 již uhrazen příspěvek 1 mil. Kč + zbytek v roce 2020</t>
  </si>
  <si>
    <t xml:space="preserve">   2.) Drážní cyklostezka na Voticku: Bystřice - Sudoměřice</t>
  </si>
  <si>
    <t>1.1.1, 1.2.3</t>
  </si>
  <si>
    <t>V r. 2019 uhrazeno 0,7 mil. Kč na PD a studii. Náklady na realizaci zatím nevyčísleny.</t>
  </si>
  <si>
    <t xml:space="preserve">   3.) Kladenská drážní cesta: Praha - Kladno</t>
  </si>
  <si>
    <t>Ve fázi jednání - předpoklad žádosti o dotaci kraje. Náklady na realizaci zatím nevyčísleny.</t>
  </si>
  <si>
    <t>Zpracování PD, majetkoprávní vypořádání pozemků, IČ k ÚR a SP, koordinace se stavbou dráhy</t>
  </si>
  <si>
    <t>Realizace III. etapy (20 mil. Kč)</t>
  </si>
  <si>
    <t>Zpracování studie (financuje město Kladno)</t>
  </si>
  <si>
    <t>Realizace I. etapy (20 mil. Kč)</t>
  </si>
  <si>
    <t>Realizace II. etapy (20 mil. Kč)</t>
  </si>
  <si>
    <t>1.2.1</t>
  </si>
  <si>
    <t>1.2.2, 1.2.3</t>
  </si>
  <si>
    <t>Průběžně (KÚSK) - administrace dotací - podaná žádost měst Kolín, Lysá n.L., Milovice a Beroun</t>
  </si>
  <si>
    <t>1.3.1, 1.3.2</t>
  </si>
  <si>
    <t>Finanční podpora výstavby cyklistických stezek u obcí menších než 2001 obyvatel</t>
  </si>
  <si>
    <t>1.1.2</t>
  </si>
  <si>
    <t>Podpora výstavby infrastruktury pro terénní cyklistiku (finanční příspěvek)</t>
  </si>
  <si>
    <t>2.3.2</t>
  </si>
  <si>
    <t>Obce a další subjekty + KÚSK</t>
  </si>
  <si>
    <t xml:space="preserve">   1.) Žádost obce Lipník</t>
  </si>
  <si>
    <t>Zpracování PD pro I. a II. etapu, studie pro III. etapu, majetkoprávní vypořádání pozemků, IČ k ÚR a SP, koordinace se stavbou dráhy pro I. etapu</t>
  </si>
  <si>
    <t>Realizace I. etapy (10 mil. Kč), majetkoprávní vypořádání pozemků, IČ a ÚR a SP pro II. etapu, koordinace se stavbou dráhy, zpracování PD pro III. etapu</t>
  </si>
  <si>
    <t>Realizace II. etapy (20 mil. Kč), majetkoprávní vypořádání pozemků, IČ a ÚR a SP pro III. etapu, koordinace se stavbou dráhy</t>
  </si>
  <si>
    <t>Předběžné náklady       2020-2027</t>
  </si>
  <si>
    <t>příprava a realizace VZ</t>
  </si>
  <si>
    <t>projednání, získání SP (dělá Kladno), předání KSÚS</t>
  </si>
  <si>
    <t xml:space="preserve"> koordinační jednání KSÚS+Kladno </t>
  </si>
  <si>
    <t>aktualizace PD, vytvoření rozpočtu</t>
  </si>
  <si>
    <t>vyhodnocení podpořených akcí</t>
  </si>
  <si>
    <t>příjem žádostí o podporu</t>
  </si>
  <si>
    <t>zpracování žádostí od obcí, projednání v RK a ZK</t>
  </si>
  <si>
    <t>uzavření smluv na poskytnutí individuální účelové dotace a následné proplacení</t>
  </si>
  <si>
    <t>Průběžně. Aktuálně kraj neeviduje žádnou žádost.</t>
  </si>
  <si>
    <t>průběžně v provozu, aktuálně řešeno prodloužení zakázky do konce roku 2020. Od roku 2021 bude zajištěno novou smlouvou.</t>
  </si>
  <si>
    <t>Zpracování PD. Komplikace při jednání s některými městy o vedení odboček a umístění značení – Beroun, Benešov, Vlašim. Čeká se na rozhodnutí rady města. Dále dlouhé termíny pro vyjádření dopravních inženýrů Policie ČR - řeší z prioritnější projekty. Podána žadost o prodloužení termínu do 30.6.</t>
  </si>
  <si>
    <t>Probíhá zpracování PD.</t>
  </si>
  <si>
    <t>Stav přípravy k 1.Q 2020</t>
  </si>
  <si>
    <t>Probíhá soutěž na TDS a BOZP. Dotace z ITI.</t>
  </si>
  <si>
    <t>KSUS přpravuje zadání PD - tj. 4 propojovací body + Praha Rudná Křivoklátsko jako samostatný projekt + Sobín Chýně projektuje obec.</t>
  </si>
  <si>
    <t>Zpracování studie proveditelnosti.</t>
  </si>
  <si>
    <t>Příprava podkladů pro VZ na studii.</t>
  </si>
  <si>
    <t>Zpracována studie proveditelnosti. Příprava VZ na PD.</t>
  </si>
  <si>
    <t>Příprava VZ na PD.</t>
  </si>
  <si>
    <t>Příprava VZ na StP. Bude řešeno rozdělení stavby na etapy.</t>
  </si>
  <si>
    <t>Probíhá jednání s KČT, řešen návrh nové smlouvy na značení.</t>
  </si>
  <si>
    <t>V úseku Kostelec-Nespeky proveden průzkum, jednání s obcemi</t>
  </si>
  <si>
    <t>1.2.3</t>
  </si>
  <si>
    <t>Využití stávajících cest i pro potřeby cyklistů a snížení rizika vzniku bariér cyklistické dopravy - stavby cyklostezek na tělese zrušených železničních tratí, podél vodních toků na protipovodňových hrázích, na lesních a polních cestách</t>
  </si>
  <si>
    <t>Příprava zadání vyhledávací studie na tzv. drážní stezky</t>
  </si>
  <si>
    <t>Zadání vyhledávací studie na stavby tzv. drážních stezek</t>
  </si>
  <si>
    <t>Zpracování vyhledávací studie na tzv. drážní stezky</t>
  </si>
  <si>
    <t>Vyhodnocení výsledků vyhledávací studie tzv. drážních stezek a zařazení konkrétních staveb do akčního plánu na následující období.</t>
  </si>
  <si>
    <t>Stavby tohoto typu již probíhají, z hlediska krajských staveb jsou využívány zejména trasy podél vodních toků na protipovodňových hrázích. Velká rezerva je v oblasti využití těles zrušených drah. Tyto trasy je nutné využít než budou pozemky prodány soukromému sektoru a zastavěny - bude zpracována vyhledávací studie, která zhodnotí realizovatelnost konkrétních tras.</t>
  </si>
  <si>
    <t>Probíhá soutěž na zhotovitele stavby.</t>
  </si>
  <si>
    <t>Vysoutěžen zpracovatele studie.</t>
  </si>
  <si>
    <t xml:space="preserve">příprava zakázky na zpracování speciální microsite o cyklistice na webu SCCR </t>
  </si>
  <si>
    <t>3.1.1</t>
  </si>
  <si>
    <t>3.1.2, 3.1.3</t>
  </si>
  <si>
    <t>Aktualizace cyklokoncepce v plánu v 1.Q každého roku. Aktuální platnost cyklokoncepce do konce roku 2023. Pro navazující období bude zpracována nová zakázka včetně hloubkové analýzy potřeb v území.</t>
  </si>
  <si>
    <t>V rámci stávající cyklokoncepce - zhodnocení plnění opatření dle akčního plánu pro předchozí rok + dílčí aktualizace cyklokoncepce. Schválení v RK.</t>
  </si>
  <si>
    <t>Zpracování nové cyklokoncepce pro nové období</t>
  </si>
  <si>
    <t>Vyhlášení VZ na zpracování nové cyklokoncepce pro nové období</t>
  </si>
  <si>
    <t>Příprava VZ na zpracování nové cyklokoncepce pro nové období. Požadavek na zanesení do rozpočtu pro rok 2023.</t>
  </si>
  <si>
    <t>Začátek platnosti nové cyklokoncepce pro nové období. Zhodnocení plnění opatření dle akčního plánu pro předchozí rok (v rámci předchozí cyklokoncepce). Schválení v RK.</t>
  </si>
  <si>
    <t>Provoz v rámci 3-leté smlouvy</t>
  </si>
  <si>
    <t>Provoz + uzavření nové 3-leté smlouvy na další období. Požadavek na zanesení do rozpočtu pro rok 2021 a dále.</t>
  </si>
  <si>
    <t>Provoz + uzavření nové 3-leté smlouvy na další období. Požadavek na zanesení do rozpočtu pro rok 2024 a dále.</t>
  </si>
  <si>
    <t>Provoz + uzavření nové 3-leté smlouvy na další období. Požadavek na zanesení do rozpočtu pro rok 2027 a dále.</t>
  </si>
  <si>
    <t>Provoz</t>
  </si>
  <si>
    <t>Podpora projektů integrujících kolo do jednotlivých druhů dopravy</t>
  </si>
  <si>
    <t>2.3.3</t>
  </si>
  <si>
    <t>Průběžně. Např. provoz nízkopodklažních vlaků se službou přepravy jízdních kol. Propagace probíhá v rámci PID.</t>
  </si>
  <si>
    <t>Obce a další subjekty + IDSK</t>
  </si>
  <si>
    <t>Zajištění údržby značení cyklotras</t>
  </si>
  <si>
    <t>2.3.1</t>
  </si>
  <si>
    <t>Obce + KČT + KÚSK + KSÚS</t>
  </si>
  <si>
    <t>Průběžně. Aktuálně kraj poskytuje příspěvek KČT na údržbu značení. Ze strany KSÚS v přípravě nová smlouva.</t>
  </si>
  <si>
    <t>2.2.3, 2.3.1</t>
  </si>
  <si>
    <t>2.2.3</t>
  </si>
  <si>
    <t>2.1.1</t>
  </si>
  <si>
    <t>2.1.2</t>
  </si>
  <si>
    <t>2.1.3</t>
  </si>
  <si>
    <t>2.1.4</t>
  </si>
  <si>
    <t>2.1.5</t>
  </si>
  <si>
    <t>Realizace VZ na úpravu webu SCCR - microsite o cyklistice</t>
  </si>
  <si>
    <t>Průběžná aktualizace dat - v kompetenci SCCR</t>
  </si>
  <si>
    <t>1.2.3, 2.2.1</t>
  </si>
  <si>
    <t>1.2.3, 2.2, 2.2.1</t>
  </si>
  <si>
    <t>Finanční podpora výstavby cyklistických stezek na vybraných regionálních trasách - dotace obcím na přípravu a výstavbu cyklistické infrastruktury</t>
  </si>
  <si>
    <t>Priorita akce</t>
  </si>
  <si>
    <t>Podpora projektových záměrů obcí (cyklodoprava)</t>
  </si>
  <si>
    <t xml:space="preserve">     1.) Kolizní místo v Letech</t>
  </si>
  <si>
    <t xml:space="preserve">     2.) Vyznačení cyklopruhů na ulicích Vítězná a ČSA v Kladně (3 km)</t>
  </si>
  <si>
    <t>Průběžně - probíhá ze strany kraje. Aktuálně příprava akcí na tratích č. 011, 072, 120, 171, 231. Investorem Správa železnic a ŘSD. Neevidujeme žádné požadavky obcí.</t>
  </si>
  <si>
    <t>Projektové záměry Středočeského kraje (cykloturistika)</t>
  </si>
  <si>
    <t>UR. Dotace z ITI. Prodloužen termín dodání SP do 31.8.2020.</t>
  </si>
  <si>
    <t>UR. Dotace z ITI - ale propadla, protože nebylo dodáno včas SP. K tomu je potřeba vyřešit majetkoprávní vypořádání se Spolanou - ta musí dodat smlouvy PPS a SSB, nutné schválení v RK a ZK. Následně je možné dořešit dotační prostředky.</t>
  </si>
  <si>
    <t>zpracovávání VZ na vypracování tech.studie proveditelnosti - nutná etapizace, součástí trasy je přemostění Vltavy - nutné řešit finanční realizovatelnost.</t>
  </si>
  <si>
    <t>Vltavská cyklistická cesta - Máslovice - Dolánky</t>
  </si>
  <si>
    <t>Vltavská cyklistická cesta - Klecánky - Husinec</t>
  </si>
  <si>
    <t>Vltavská cyklistická cesta - Dolany - Kralupy</t>
  </si>
  <si>
    <t>studie od Škoda Auto, nutné další jednání</t>
  </si>
  <si>
    <t>DUR. Nutné svolat další jednání s Benátky n. Jizerou.</t>
  </si>
  <si>
    <t>průzkumy, podklady pro PD, příprava zadání studie</t>
  </si>
  <si>
    <t xml:space="preserve">rozpracovaná DUR, uzavřená smlouva. </t>
  </si>
  <si>
    <t>průběžně - např. letáky, brožury, rubriky na webu apod.</t>
  </si>
  <si>
    <t>Aktualizace databáze plánů výstavby cyklistických komunikací na území kraje, průběžná aktualizace v GIS</t>
  </si>
  <si>
    <t>Průběžně. Administrativní zpracování z pozice KÚSK (DOP).</t>
  </si>
  <si>
    <t>projednání s obcí Lety</t>
  </si>
  <si>
    <t>příjem žádostí o podporu - podáno od měst Kolín, Lysá n.L., Milovice a Beroun</t>
  </si>
  <si>
    <t>zpracování studie proveditelnosti a její projednání</t>
  </si>
  <si>
    <t>příprava a realizace VZ na zhotovitele pro dopracování studie</t>
  </si>
  <si>
    <t xml:space="preserve">     3.) Cyklospojení Pyšely - Nespeky - Poříčí nad Sázavou</t>
  </si>
  <si>
    <t>probíhá komunikace s obcí</t>
  </si>
  <si>
    <t>Podána žádost od obce Lipník o 1,5 mil. Kč, projekt připraven k realizaci, vydáno SP</t>
  </si>
  <si>
    <t>zpracování žádosti od obce, zajištění financování, projednání v RK a ZK, uzavření smlouvy o dotaci, proplacení, vyhodnocení</t>
  </si>
  <si>
    <t xml:space="preserve">     2.) Cyklistické mapy</t>
  </si>
  <si>
    <t>Realizace VZ na vydání map, distribuce</t>
  </si>
  <si>
    <t>Příprava zakázky a podkladů pro vydání aktuálních map na příslušný kalendářní rok</t>
  </si>
  <si>
    <t>příprava zakázky, včetně aktualizace podkladů z hlediska nové infrastruktury</t>
  </si>
  <si>
    <t>Aktualizace cyklokoncepce a cyklogenerelu (sjednocení datové struktury cyklodat a terminologie SK a Prahy, aktualizace podle záměrů obcí a měst, zapojení KSÚS, přizpůsobení priorit SK prioritám Prahy - přidání nových tras mezi priority SK)</t>
  </si>
  <si>
    <t>1.2.3, 2.2.4</t>
  </si>
  <si>
    <r>
      <t xml:space="preserve">zpracování PD a projednání - </t>
    </r>
    <r>
      <rPr>
        <b/>
        <sz val="12"/>
        <rFont val="Arial"/>
        <family val="2"/>
        <charset val="238"/>
      </rPr>
      <t>různá řešení, rozdělení na samostatné akce</t>
    </r>
  </si>
  <si>
    <r>
      <t xml:space="preserve">neprobíhá </t>
    </r>
    <r>
      <rPr>
        <b/>
        <sz val="12"/>
        <rFont val="Arial"/>
        <family val="2"/>
        <charset val="238"/>
      </rPr>
      <t>(etapizovat!)</t>
    </r>
  </si>
  <si>
    <r>
      <t>ÚR</t>
    </r>
    <r>
      <rPr>
        <b/>
        <sz val="12"/>
        <rFont val="Arial"/>
        <family val="2"/>
        <charset val="238"/>
      </rPr>
      <t>.</t>
    </r>
    <r>
      <rPr>
        <sz val="12"/>
        <rFont val="Arial"/>
        <family val="2"/>
        <charset val="238"/>
      </rPr>
      <t xml:space="preserve"> Velká finanční náročnost projektu - nutno etapizovat a navázat na předchozí dokončené úseky.</t>
    </r>
  </si>
  <si>
    <r>
      <t>studie</t>
    </r>
    <r>
      <rPr>
        <b/>
        <sz val="12"/>
        <rFont val="Arial"/>
        <family val="2"/>
        <charset val="238"/>
      </rPr>
      <t xml:space="preserve"> (etapizovat!)</t>
    </r>
  </si>
  <si>
    <r>
      <rPr>
        <b/>
        <sz val="12"/>
        <rFont val="Arial"/>
        <family val="2"/>
        <charset val="238"/>
      </rPr>
      <t xml:space="preserve">po dokončení pozemkových úprav v úseku Nová Ves - Kolín </t>
    </r>
    <r>
      <rPr>
        <sz val="12"/>
        <rFont val="Arial"/>
        <family val="2"/>
        <charset val="238"/>
      </rPr>
      <t>příprava a realizace VZ na DUR, DSP a IČ staveb cyklostezek</t>
    </r>
  </si>
  <si>
    <t>KSUS v koordinaci s obcemi a KUSK začleňuje cyklistickou infrastrukturu do novostaveb a rekonstrukcí krajských komunikacích</t>
  </si>
  <si>
    <t>Investor novostaveb a rekonstrukcí státních komunikacích, při realizaci velkých železničních staveb, atd. začleňuje v koordinaci s obcemi, KSÚS a KÚSK cyklistickou infrastrukturu do těchto staveb ve fázi jejich projektové přípravy</t>
  </si>
  <si>
    <t>Podpora výstavby a rekonstrukce systému BIKE &amp; RIDE v uzlových bodech IDS u zastávek a stanic veřejné hromadné dopravy a jako součást záchytných parkovišť P+R</t>
  </si>
  <si>
    <t>1.2.3, 2.2.2, 2.2.1</t>
  </si>
  <si>
    <t>2.2.1, 2.2.2</t>
  </si>
  <si>
    <t>2.2.2, 2.2.1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</si>
</sst>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Celkem &quot;0.0&quot; mil. Kč&quot;"/>
    <numFmt numFmtId="165" formatCode="&quot;cca &quot;0.0&quot; mil. Kč/rok&quot;"/>
    <numFmt numFmtId="166" formatCode="0.0&quot; mil. Kč&quot;"/>
    <numFmt numFmtId="167" formatCode="&quot;CELKEM &quot;0.0&quot; mil. Kč&quot;"/>
    <numFmt numFmtId="168" formatCode="0.0&quot; mil. Kč/rok&quot;"/>
    <numFmt numFmtId="169" formatCode="&quot;&quot;0.0&quot; mil. Kč&quot;"/>
    <numFmt numFmtId="170" formatCode="&quot;předpoklad &quot;0.0&quot; mil. Kč&quot;"/>
    <numFmt numFmtId="171" formatCode="0.0&quot; mil. Kč/5 let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8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2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B90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D675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7BABF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6949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167" fontId="3" fillId="3" borderId="0" xfId="0" applyNumberFormat="1" applyFont="1" applyFill="1" applyBorder="1" applyAlignment="1">
      <alignment horizontal="center" vertical="center" wrapText="1"/>
    </xf>
    <xf numFmtId="165" fontId="4" fillId="13" borderId="0" xfId="0" applyNumberFormat="1" applyFont="1" applyFill="1" applyBorder="1" applyAlignment="1">
      <alignment horizontal="right" vertical="center"/>
    </xf>
    <xf numFmtId="166" fontId="4" fillId="13" borderId="0" xfId="0" applyNumberFormat="1" applyFont="1" applyFill="1" applyBorder="1" applyAlignment="1">
      <alignment horizontal="left" vertical="center"/>
    </xf>
    <xf numFmtId="165" fontId="4" fillId="4" borderId="0" xfId="0" applyNumberFormat="1" applyFont="1" applyFill="1" applyBorder="1" applyAlignment="1">
      <alignment horizontal="right" vertical="center"/>
    </xf>
    <xf numFmtId="166" fontId="4" fillId="4" borderId="0" xfId="0" applyNumberFormat="1" applyFont="1" applyFill="1" applyBorder="1" applyAlignment="1">
      <alignment horizontal="left" vertical="center"/>
    </xf>
    <xf numFmtId="165" fontId="4" fillId="14" borderId="0" xfId="0" applyNumberFormat="1" applyFont="1" applyFill="1" applyBorder="1" applyAlignment="1">
      <alignment horizontal="right" vertical="center"/>
    </xf>
    <xf numFmtId="166" fontId="4" fillId="14" borderId="0" xfId="0" applyNumberFormat="1" applyFont="1" applyFill="1" applyBorder="1" applyAlignment="1">
      <alignment horizontal="left" vertical="center"/>
    </xf>
    <xf numFmtId="165" fontId="4" fillId="15" borderId="0" xfId="0" applyNumberFormat="1" applyFont="1" applyFill="1" applyBorder="1" applyAlignment="1">
      <alignment horizontal="right" vertical="center"/>
    </xf>
    <xf numFmtId="166" fontId="4" fillId="15" borderId="0" xfId="0" applyNumberFormat="1" applyFont="1" applyFill="1" applyBorder="1" applyAlignment="1">
      <alignment horizontal="left" vertical="center"/>
    </xf>
    <xf numFmtId="165" fontId="4" fillId="16" borderId="0" xfId="0" applyNumberFormat="1" applyFont="1" applyFill="1" applyBorder="1" applyAlignment="1">
      <alignment horizontal="right" vertical="center"/>
    </xf>
    <xf numFmtId="166" fontId="4" fillId="16" borderId="0" xfId="0" applyNumberFormat="1" applyFont="1" applyFill="1" applyBorder="1" applyAlignment="1">
      <alignment horizontal="left" vertical="center"/>
    </xf>
    <xf numFmtId="165" fontId="4" fillId="19" borderId="0" xfId="0" applyNumberFormat="1" applyFont="1" applyFill="1" applyBorder="1" applyAlignment="1">
      <alignment horizontal="right" vertical="center"/>
    </xf>
    <xf numFmtId="166" fontId="4" fillId="19" borderId="0" xfId="0" applyNumberFormat="1" applyFont="1" applyFill="1" applyBorder="1" applyAlignment="1">
      <alignment horizontal="left" vertical="center"/>
    </xf>
    <xf numFmtId="165" fontId="4" fillId="22" borderId="0" xfId="0" applyNumberFormat="1" applyFont="1" applyFill="1" applyBorder="1" applyAlignment="1">
      <alignment horizontal="right" vertical="center"/>
    </xf>
    <xf numFmtId="166" fontId="4" fillId="22" borderId="0" xfId="0" applyNumberFormat="1" applyFont="1" applyFill="1" applyBorder="1" applyAlignment="1">
      <alignment horizontal="left" vertical="center"/>
    </xf>
    <xf numFmtId="165" fontId="4" fillId="21" borderId="0" xfId="0" applyNumberFormat="1" applyFont="1" applyFill="1" applyBorder="1" applyAlignment="1">
      <alignment horizontal="right" vertical="center"/>
    </xf>
    <xf numFmtId="166" fontId="4" fillId="21" borderId="0" xfId="0" applyNumberFormat="1" applyFont="1" applyFill="1" applyBorder="1" applyAlignment="1">
      <alignment horizontal="left" vertical="center"/>
    </xf>
    <xf numFmtId="0" fontId="1" fillId="0" borderId="13" xfId="0" applyFont="1" applyBorder="1"/>
    <xf numFmtId="0" fontId="1" fillId="0" borderId="0" xfId="0" applyFont="1" applyBorder="1"/>
    <xf numFmtId="0" fontId="1" fillId="0" borderId="0" xfId="0" applyFont="1" applyAlignment="1">
      <alignment wrapText="1"/>
    </xf>
    <xf numFmtId="49" fontId="5" fillId="3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17" borderId="8" xfId="0" applyFont="1" applyFill="1" applyBorder="1" applyAlignment="1">
      <alignment horizontal="center" vertical="center" wrapText="1"/>
    </xf>
    <xf numFmtId="0" fontId="7" fillId="18" borderId="8" xfId="0" applyFont="1" applyFill="1" applyBorder="1" applyAlignment="1">
      <alignment horizontal="center" vertical="center" wrapText="1"/>
    </xf>
    <xf numFmtId="0" fontId="7" fillId="20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164" fontId="9" fillId="5" borderId="6" xfId="0" applyNumberFormat="1" applyFont="1" applyFill="1" applyBorder="1" applyAlignment="1">
      <alignment horizontal="center" vertical="center" wrapText="1"/>
    </xf>
    <xf numFmtId="164" fontId="10" fillId="5" borderId="6" xfId="0" applyNumberFormat="1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center" vertical="center" wrapText="1"/>
    </xf>
    <xf numFmtId="49" fontId="11" fillId="3" borderId="16" xfId="0" applyNumberFormat="1" applyFont="1" applyFill="1" applyBorder="1" applyAlignment="1">
      <alignment horizontal="center" vertical="center" wrapText="1"/>
    </xf>
    <xf numFmtId="167" fontId="8" fillId="3" borderId="9" xfId="0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justify" vertical="center" wrapText="1"/>
    </xf>
    <xf numFmtId="169" fontId="8" fillId="2" borderId="6" xfId="0" applyNumberFormat="1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/>
    <xf numFmtId="170" fontId="8" fillId="14" borderId="6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6" fontId="8" fillId="2" borderId="6" xfId="0" applyNumberFormat="1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170" fontId="8" fillId="14" borderId="1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left" vertical="center" wrapText="1"/>
    </xf>
    <xf numFmtId="0" fontId="12" fillId="11" borderId="1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 shrinkToFit="1"/>
    </xf>
    <xf numFmtId="0" fontId="12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23" borderId="21" xfId="0" applyFont="1" applyFill="1" applyBorder="1" applyAlignment="1">
      <alignment horizontal="left" vertical="center" wrapText="1"/>
    </xf>
    <xf numFmtId="0" fontId="8" fillId="23" borderId="1" xfId="0" applyFont="1" applyFill="1" applyBorder="1" applyAlignment="1">
      <alignment horizontal="center" vertical="center" wrapText="1" shrinkToFit="1"/>
    </xf>
    <xf numFmtId="0" fontId="12" fillId="23" borderId="1" xfId="0" applyFont="1" applyFill="1" applyBorder="1" applyAlignment="1">
      <alignment horizontal="center" vertical="center" wrapText="1"/>
    </xf>
    <xf numFmtId="170" fontId="8" fillId="21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 shrinkToFi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vertical="center"/>
    </xf>
    <xf numFmtId="166" fontId="8" fillId="2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0" fontId="8" fillId="23" borderId="21" xfId="0" applyFont="1" applyFill="1" applyBorder="1" applyAlignment="1">
      <alignment horizontal="left" vertical="center" wrapText="1"/>
    </xf>
    <xf numFmtId="0" fontId="8" fillId="23" borderId="1" xfId="0" applyFont="1" applyFill="1" applyBorder="1" applyAlignment="1">
      <alignment horizontal="center" vertical="center" wrapText="1"/>
    </xf>
    <xf numFmtId="49" fontId="8" fillId="23" borderId="1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8" fillId="23" borderId="6" xfId="0" applyFont="1" applyFill="1" applyBorder="1" applyAlignment="1">
      <alignment horizontal="left" vertical="center" wrapText="1"/>
    </xf>
    <xf numFmtId="0" fontId="8" fillId="23" borderId="6" xfId="0" applyFont="1" applyFill="1" applyBorder="1" applyAlignment="1">
      <alignment horizontal="center" vertical="center" wrapText="1"/>
    </xf>
    <xf numFmtId="49" fontId="8" fillId="23" borderId="6" xfId="0" applyNumberFormat="1" applyFont="1" applyFill="1" applyBorder="1" applyAlignment="1">
      <alignment horizontal="center" vertical="center" wrapText="1"/>
    </xf>
    <xf numFmtId="0" fontId="12" fillId="23" borderId="6" xfId="0" applyFont="1" applyFill="1" applyBorder="1" applyAlignment="1">
      <alignment horizontal="center" vertical="center" wrapText="1"/>
    </xf>
    <xf numFmtId="168" fontId="8" fillId="2" borderId="6" xfId="0" applyNumberFormat="1" applyFont="1" applyFill="1" applyBorder="1" applyAlignment="1">
      <alignment horizontal="center" vertical="center" wrapText="1"/>
    </xf>
    <xf numFmtId="0" fontId="12" fillId="23" borderId="6" xfId="0" applyFont="1" applyFill="1" applyBorder="1" applyAlignment="1">
      <alignment horizontal="left" vertical="center" wrapText="1"/>
    </xf>
    <xf numFmtId="0" fontId="12" fillId="11" borderId="1" xfId="0" applyFont="1" applyFill="1" applyBorder="1" applyAlignment="1">
      <alignment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66" fontId="8" fillId="2" borderId="8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3" fillId="11" borderId="1" xfId="0" applyFont="1" applyFill="1" applyBorder="1" applyAlignment="1"/>
    <xf numFmtId="0" fontId="13" fillId="11" borderId="2" xfId="0" applyFont="1" applyFill="1" applyBorder="1" applyAlignment="1"/>
    <xf numFmtId="0" fontId="12" fillId="11" borderId="20" xfId="0" applyFont="1" applyFill="1" applyBorder="1"/>
    <xf numFmtId="0" fontId="8" fillId="0" borderId="21" xfId="0" applyFont="1" applyFill="1" applyBorder="1" applyAlignment="1">
      <alignment horizontal="justify" vertical="center" wrapText="1"/>
    </xf>
    <xf numFmtId="0" fontId="12" fillId="6" borderId="1" xfId="0" applyFont="1" applyFill="1" applyBorder="1" applyAlignment="1">
      <alignment vertical="center"/>
    </xf>
    <xf numFmtId="0" fontId="12" fillId="11" borderId="1" xfId="0" applyFont="1" applyFill="1" applyBorder="1" applyAlignment="1">
      <alignment horizontal="center" vertical="center" wrapText="1" shrinkToFit="1"/>
    </xf>
    <xf numFmtId="0" fontId="12" fillId="11" borderId="2" xfId="0" applyFont="1" applyFill="1" applyBorder="1" applyAlignment="1">
      <alignment horizontal="center" vertical="center" wrapText="1" shrinkToFit="1"/>
    </xf>
    <xf numFmtId="0" fontId="13" fillId="11" borderId="1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 shrinkToFit="1"/>
    </xf>
    <xf numFmtId="0" fontId="12" fillId="10" borderId="1" xfId="0" applyFont="1" applyFill="1" applyBorder="1" applyAlignment="1">
      <alignment vertical="center" wrapText="1" shrinkToFit="1"/>
    </xf>
    <xf numFmtId="0" fontId="13" fillId="11" borderId="1" xfId="0" applyFont="1" applyFill="1" applyBorder="1" applyAlignment="1">
      <alignment wrapText="1" shrinkToFit="1"/>
    </xf>
    <xf numFmtId="0" fontId="12" fillId="6" borderId="1" xfId="0" applyFont="1" applyFill="1" applyBorder="1" applyAlignment="1">
      <alignment vertical="center" wrapText="1" shrinkToFit="1"/>
    </xf>
    <xf numFmtId="0" fontId="13" fillId="11" borderId="2" xfId="0" applyFont="1" applyFill="1" applyBorder="1" applyAlignment="1">
      <alignment wrapText="1" shrinkToFit="1"/>
    </xf>
    <xf numFmtId="0" fontId="12" fillId="11" borderId="1" xfId="0" applyFont="1" applyFill="1" applyBorder="1" applyAlignment="1">
      <alignment vertical="center" wrapText="1" shrinkToFit="1"/>
    </xf>
    <xf numFmtId="0" fontId="13" fillId="11" borderId="20" xfId="0" applyFont="1" applyFill="1" applyBorder="1" applyAlignment="1">
      <alignment wrapText="1" shrinkToFit="1"/>
    </xf>
    <xf numFmtId="0" fontId="12" fillId="11" borderId="1" xfId="0" applyFont="1" applyFill="1" applyBorder="1" applyAlignment="1">
      <alignment vertical="center"/>
    </xf>
    <xf numFmtId="0" fontId="8" fillId="0" borderId="23" xfId="0" applyFont="1" applyFill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70" fontId="8" fillId="21" borderId="6" xfId="0" applyNumberFormat="1" applyFont="1" applyFill="1" applyBorder="1" applyAlignment="1">
      <alignment horizontal="center" vertical="center" wrapText="1"/>
    </xf>
    <xf numFmtId="0" fontId="12" fillId="10" borderId="30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2" fillId="11" borderId="28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 shrinkToFit="1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 shrinkToFit="1"/>
    </xf>
    <xf numFmtId="0" fontId="8" fillId="0" borderId="23" xfId="0" applyFont="1" applyFill="1" applyBorder="1" applyAlignment="1">
      <alignment horizontal="left" vertical="center" wrapText="1"/>
    </xf>
    <xf numFmtId="0" fontId="12" fillId="11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 wrapText="1" shrinkToFit="1"/>
    </xf>
    <xf numFmtId="0" fontId="13" fillId="11" borderId="10" xfId="0" applyFont="1" applyFill="1" applyBorder="1" applyAlignment="1">
      <alignment horizontal="center" vertical="center"/>
    </xf>
    <xf numFmtId="0" fontId="12" fillId="11" borderId="24" xfId="0" applyFont="1" applyFill="1" applyBorder="1"/>
    <xf numFmtId="0" fontId="12" fillId="6" borderId="6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justify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 shrinkToFit="1"/>
    </xf>
    <xf numFmtId="170" fontId="8" fillId="14" borderId="8" xfId="0" applyNumberFormat="1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vertical="center" wrapText="1"/>
    </xf>
    <xf numFmtId="0" fontId="13" fillId="11" borderId="8" xfId="0" applyFont="1" applyFill="1" applyBorder="1" applyAlignment="1">
      <alignment vertical="center"/>
    </xf>
    <xf numFmtId="0" fontId="13" fillId="10" borderId="8" xfId="0" applyFont="1" applyFill="1" applyBorder="1" applyAlignment="1">
      <alignment horizontal="center" vertical="center" wrapText="1"/>
    </xf>
    <xf numFmtId="0" fontId="13" fillId="11" borderId="20" xfId="0" applyFont="1" applyFill="1" applyBorder="1" applyAlignment="1"/>
    <xf numFmtId="0" fontId="12" fillId="0" borderId="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168" fontId="8" fillId="2" borderId="8" xfId="0" applyNumberFormat="1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168" fontId="8" fillId="2" borderId="5" xfId="0" applyNumberFormat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  <xf numFmtId="171" fontId="8" fillId="2" borderId="9" xfId="0" applyNumberFormat="1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 shrinkToFit="1"/>
    </xf>
    <xf numFmtId="0" fontId="12" fillId="11" borderId="9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0" fontId="12" fillId="10" borderId="3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165" fontId="10" fillId="19" borderId="12" xfId="0" applyNumberFormat="1" applyFont="1" applyFill="1" applyBorder="1" applyAlignment="1">
      <alignment horizontal="right" vertical="center"/>
    </xf>
    <xf numFmtId="165" fontId="10" fillId="19" borderId="13" xfId="0" applyNumberFormat="1" applyFont="1" applyFill="1" applyBorder="1" applyAlignment="1">
      <alignment horizontal="right" vertical="center"/>
    </xf>
    <xf numFmtId="166" fontId="10" fillId="19" borderId="13" xfId="0" applyNumberFormat="1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center" vertical="center" wrapText="1" shrinkToFit="1"/>
    </xf>
    <xf numFmtId="0" fontId="12" fillId="6" borderId="4" xfId="0" applyFont="1" applyFill="1" applyBorder="1" applyAlignment="1">
      <alignment horizontal="center" vertical="center" wrapText="1" shrinkToFit="1"/>
    </xf>
    <xf numFmtId="165" fontId="10" fillId="4" borderId="12" xfId="0" applyNumberFormat="1" applyFont="1" applyFill="1" applyBorder="1" applyAlignment="1">
      <alignment horizontal="right" vertical="center"/>
    </xf>
    <xf numFmtId="165" fontId="10" fillId="4" borderId="13" xfId="0" applyNumberFormat="1" applyFont="1" applyFill="1" applyBorder="1" applyAlignment="1">
      <alignment horizontal="right" vertical="center"/>
    </xf>
    <xf numFmtId="166" fontId="10" fillId="4" borderId="13" xfId="0" applyNumberFormat="1" applyFont="1" applyFill="1" applyBorder="1" applyAlignment="1">
      <alignment horizontal="left" vertical="center"/>
    </xf>
    <xf numFmtId="166" fontId="10" fillId="4" borderId="15" xfId="0" applyNumberFormat="1" applyFont="1" applyFill="1" applyBorder="1" applyAlignment="1">
      <alignment horizontal="left" vertical="center"/>
    </xf>
    <xf numFmtId="165" fontId="10" fillId="14" borderId="12" xfId="0" applyNumberFormat="1" applyFont="1" applyFill="1" applyBorder="1" applyAlignment="1">
      <alignment horizontal="right" vertical="center"/>
    </xf>
    <xf numFmtId="165" fontId="10" fillId="14" borderId="13" xfId="0" applyNumberFormat="1" applyFont="1" applyFill="1" applyBorder="1" applyAlignment="1">
      <alignment horizontal="right" vertical="center"/>
    </xf>
    <xf numFmtId="166" fontId="10" fillId="14" borderId="7" xfId="0" applyNumberFormat="1" applyFont="1" applyFill="1" applyBorder="1" applyAlignment="1">
      <alignment horizontal="left" vertical="center"/>
    </xf>
    <xf numFmtId="166" fontId="10" fillId="14" borderId="31" xfId="0" applyNumberFormat="1" applyFont="1" applyFill="1" applyBorder="1" applyAlignment="1">
      <alignment horizontal="left" vertical="center"/>
    </xf>
    <xf numFmtId="165" fontId="10" fillId="15" borderId="12" xfId="0" applyNumberFormat="1" applyFont="1" applyFill="1" applyBorder="1" applyAlignment="1">
      <alignment horizontal="right" vertical="center"/>
    </xf>
    <xf numFmtId="165" fontId="10" fillId="15" borderId="13" xfId="0" applyNumberFormat="1" applyFont="1" applyFill="1" applyBorder="1" applyAlignment="1">
      <alignment horizontal="right" vertical="center"/>
    </xf>
    <xf numFmtId="165" fontId="10" fillId="22" borderId="12" xfId="0" applyNumberFormat="1" applyFont="1" applyFill="1" applyBorder="1" applyAlignment="1">
      <alignment horizontal="right" vertical="center"/>
    </xf>
    <xf numFmtId="165" fontId="10" fillId="22" borderId="13" xfId="0" applyNumberFormat="1" applyFont="1" applyFill="1" applyBorder="1" applyAlignment="1">
      <alignment horizontal="right" vertical="center"/>
    </xf>
    <xf numFmtId="166" fontId="10" fillId="22" borderId="13" xfId="0" applyNumberFormat="1" applyFont="1" applyFill="1" applyBorder="1" applyAlignment="1">
      <alignment horizontal="left" vertical="center"/>
    </xf>
    <xf numFmtId="165" fontId="10" fillId="21" borderId="12" xfId="0" applyNumberFormat="1" applyFont="1" applyFill="1" applyBorder="1" applyAlignment="1">
      <alignment horizontal="right" vertical="center"/>
    </xf>
    <xf numFmtId="165" fontId="10" fillId="21" borderId="13" xfId="0" applyNumberFormat="1" applyFont="1" applyFill="1" applyBorder="1" applyAlignment="1">
      <alignment horizontal="right" vertical="center"/>
    </xf>
    <xf numFmtId="166" fontId="10" fillId="16" borderId="13" xfId="0" applyNumberFormat="1" applyFont="1" applyFill="1" applyBorder="1" applyAlignment="1">
      <alignment horizontal="left" vertical="center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 shrinkToFit="1"/>
    </xf>
    <xf numFmtId="0" fontId="12" fillId="6" borderId="11" xfId="0" applyFont="1" applyFill="1" applyBorder="1" applyAlignment="1">
      <alignment horizontal="center" vertical="center" wrapText="1" shrinkToFi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166" fontId="10" fillId="15" borderId="13" xfId="0" applyNumberFormat="1" applyFont="1" applyFill="1" applyBorder="1" applyAlignment="1">
      <alignment horizontal="left" vertical="center"/>
    </xf>
    <xf numFmtId="166" fontId="10" fillId="15" borderId="15" xfId="0" applyNumberFormat="1" applyFont="1" applyFill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5" fontId="9" fillId="13" borderId="33" xfId="0" applyNumberFormat="1" applyFont="1" applyFill="1" applyBorder="1" applyAlignment="1">
      <alignment horizontal="right" vertical="center"/>
    </xf>
    <xf numFmtId="165" fontId="9" fillId="13" borderId="29" xfId="0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166" fontId="10" fillId="15" borderId="11" xfId="0" applyNumberFormat="1" applyFont="1" applyFill="1" applyBorder="1" applyAlignment="1">
      <alignment horizontal="left" vertical="center"/>
    </xf>
    <xf numFmtId="166" fontId="10" fillId="15" borderId="14" xfId="0" applyNumberFormat="1" applyFont="1" applyFill="1" applyBorder="1" applyAlignment="1">
      <alignment horizontal="left" vertical="center"/>
    </xf>
    <xf numFmtId="165" fontId="9" fillId="4" borderId="10" xfId="0" applyNumberFormat="1" applyFont="1" applyFill="1" applyBorder="1" applyAlignment="1">
      <alignment horizontal="right" vertical="center"/>
    </xf>
    <xf numFmtId="165" fontId="9" fillId="4" borderId="11" xfId="0" applyNumberFormat="1" applyFont="1" applyFill="1" applyBorder="1" applyAlignment="1">
      <alignment horizontal="right" vertical="center"/>
    </xf>
    <xf numFmtId="166" fontId="10" fillId="4" borderId="11" xfId="0" applyNumberFormat="1" applyFont="1" applyFill="1" applyBorder="1" applyAlignment="1">
      <alignment horizontal="left" vertical="center"/>
    </xf>
    <xf numFmtId="166" fontId="10" fillId="4" borderId="14" xfId="0" applyNumberFormat="1" applyFont="1" applyFill="1" applyBorder="1" applyAlignment="1">
      <alignment horizontal="left" vertical="center"/>
    </xf>
    <xf numFmtId="165" fontId="9" fillId="14" borderId="10" xfId="0" applyNumberFormat="1" applyFont="1" applyFill="1" applyBorder="1" applyAlignment="1">
      <alignment horizontal="right" vertical="center"/>
    </xf>
    <xf numFmtId="165" fontId="9" fillId="14" borderId="11" xfId="0" applyNumberFormat="1" applyFont="1" applyFill="1" applyBorder="1" applyAlignment="1">
      <alignment horizontal="right" vertical="center"/>
    </xf>
    <xf numFmtId="166" fontId="10" fillId="14" borderId="11" xfId="0" applyNumberFormat="1" applyFont="1" applyFill="1" applyBorder="1" applyAlignment="1">
      <alignment horizontal="left" vertical="center"/>
    </xf>
    <xf numFmtId="166" fontId="10" fillId="14" borderId="14" xfId="0" applyNumberFormat="1" applyFont="1" applyFill="1" applyBorder="1" applyAlignment="1">
      <alignment horizontal="left" vertical="center"/>
    </xf>
    <xf numFmtId="165" fontId="9" fillId="15" borderId="10" xfId="0" applyNumberFormat="1" applyFont="1" applyFill="1" applyBorder="1" applyAlignment="1">
      <alignment horizontal="right" vertical="center"/>
    </xf>
    <xf numFmtId="165" fontId="9" fillId="15" borderId="11" xfId="0" applyNumberFormat="1" applyFont="1" applyFill="1" applyBorder="1" applyAlignment="1">
      <alignment horizontal="right" vertical="center"/>
    </xf>
    <xf numFmtId="165" fontId="10" fillId="13" borderId="12" xfId="0" applyNumberFormat="1" applyFont="1" applyFill="1" applyBorder="1" applyAlignment="1">
      <alignment horizontal="right" vertical="center"/>
    </xf>
    <xf numFmtId="165" fontId="10" fillId="13" borderId="13" xfId="0" applyNumberFormat="1" applyFont="1" applyFill="1" applyBorder="1" applyAlignment="1">
      <alignment horizontal="right" vertical="center"/>
    </xf>
    <xf numFmtId="0" fontId="12" fillId="10" borderId="14" xfId="0" applyFont="1" applyFill="1" applyBorder="1" applyAlignment="1">
      <alignment horizontal="center" vertical="center"/>
    </xf>
    <xf numFmtId="166" fontId="10" fillId="14" borderId="13" xfId="0" applyNumberFormat="1" applyFont="1" applyFill="1" applyBorder="1" applyAlignment="1">
      <alignment horizontal="left" vertical="center"/>
    </xf>
    <xf numFmtId="166" fontId="10" fillId="14" borderId="15" xfId="0" applyNumberFormat="1" applyFont="1" applyFill="1" applyBorder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166" fontId="10" fillId="13" borderId="13" xfId="0" applyNumberFormat="1" applyFont="1" applyFill="1" applyBorder="1" applyAlignment="1">
      <alignment horizontal="left" vertical="center"/>
    </xf>
    <xf numFmtId="166" fontId="10" fillId="13" borderId="15" xfId="0" applyNumberFormat="1" applyFont="1" applyFill="1" applyBorder="1" applyAlignment="1">
      <alignment horizontal="left" vertical="center"/>
    </xf>
    <xf numFmtId="166" fontId="10" fillId="21" borderId="13" xfId="0" applyNumberFormat="1" applyFont="1" applyFill="1" applyBorder="1" applyAlignment="1">
      <alignment horizontal="left" vertical="center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left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 wrapText="1" shrinkToFit="1"/>
    </xf>
    <xf numFmtId="0" fontId="12" fillId="6" borderId="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 wrapText="1" shrinkToFit="1"/>
    </xf>
    <xf numFmtId="0" fontId="12" fillId="10" borderId="3" xfId="0" applyFont="1" applyFill="1" applyBorder="1" applyAlignment="1">
      <alignment horizontal="center" vertical="center" wrapText="1" shrinkToFit="1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165" fontId="10" fillId="16" borderId="12" xfId="0" applyNumberFormat="1" applyFont="1" applyFill="1" applyBorder="1" applyAlignment="1">
      <alignment horizontal="right" vertical="center"/>
    </xf>
    <xf numFmtId="165" fontId="10" fillId="16" borderId="13" xfId="0" applyNumberFormat="1" applyFont="1" applyFill="1" applyBorder="1" applyAlignment="1">
      <alignment horizontal="right" vertical="center"/>
    </xf>
    <xf numFmtId="49" fontId="12" fillId="10" borderId="10" xfId="0" applyNumberFormat="1" applyFont="1" applyFill="1" applyBorder="1" applyAlignment="1">
      <alignment horizontal="center" vertical="center" wrapText="1"/>
    </xf>
    <xf numFmtId="49" fontId="12" fillId="10" borderId="11" xfId="0" applyNumberFormat="1" applyFont="1" applyFill="1" applyBorder="1" applyAlignment="1">
      <alignment horizontal="center" vertical="center" wrapText="1"/>
    </xf>
    <xf numFmtId="49" fontId="12" fillId="10" borderId="32" xfId="0" applyNumberFormat="1" applyFont="1" applyFill="1" applyBorder="1" applyAlignment="1">
      <alignment horizontal="center" vertical="center" wrapText="1"/>
    </xf>
    <xf numFmtId="49" fontId="12" fillId="10" borderId="2" xfId="0" applyNumberFormat="1" applyFont="1" applyFill="1" applyBorder="1" applyAlignment="1">
      <alignment horizontal="center" vertical="center" wrapText="1"/>
    </xf>
    <xf numFmtId="49" fontId="12" fillId="10" borderId="4" xfId="0" applyNumberFormat="1" applyFont="1" applyFill="1" applyBorder="1" applyAlignment="1">
      <alignment horizontal="center" vertical="center" wrapText="1"/>
    </xf>
    <xf numFmtId="49" fontId="12" fillId="10" borderId="22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 shrinkToFit="1"/>
    </xf>
    <xf numFmtId="0" fontId="12" fillId="6" borderId="14" xfId="0" applyFont="1" applyFill="1" applyBorder="1" applyAlignment="1">
      <alignment horizontal="center" vertical="center" wrapText="1" shrinkToFit="1"/>
    </xf>
    <xf numFmtId="0" fontId="12" fillId="6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/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6" fontId="10" fillId="21" borderId="29" xfId="0" applyNumberFormat="1" applyFont="1" applyFill="1" applyBorder="1" applyAlignment="1">
      <alignment horizontal="left" vertical="center"/>
    </xf>
    <xf numFmtId="166" fontId="10" fillId="16" borderId="29" xfId="0" applyNumberFormat="1" applyFont="1" applyFill="1" applyBorder="1" applyAlignment="1">
      <alignment horizontal="left" vertical="center"/>
    </xf>
    <xf numFmtId="166" fontId="10" fillId="22" borderId="29" xfId="0" applyNumberFormat="1" applyFont="1" applyFill="1" applyBorder="1" applyAlignment="1">
      <alignment horizontal="left" vertical="center"/>
    </xf>
    <xf numFmtId="165" fontId="9" fillId="21" borderId="10" xfId="0" applyNumberFormat="1" applyFont="1" applyFill="1" applyBorder="1" applyAlignment="1">
      <alignment horizontal="right" vertical="center"/>
    </xf>
    <xf numFmtId="165" fontId="9" fillId="21" borderId="11" xfId="0" applyNumberFormat="1" applyFont="1" applyFill="1" applyBorder="1" applyAlignment="1">
      <alignment horizontal="right" vertical="center"/>
    </xf>
    <xf numFmtId="165" fontId="9" fillId="16" borderId="10" xfId="0" applyNumberFormat="1" applyFont="1" applyFill="1" applyBorder="1" applyAlignment="1">
      <alignment horizontal="right" vertical="center"/>
    </xf>
    <xf numFmtId="165" fontId="9" fillId="16" borderId="11" xfId="0" applyNumberFormat="1" applyFont="1" applyFill="1" applyBorder="1" applyAlignment="1">
      <alignment horizontal="right" vertical="center"/>
    </xf>
    <xf numFmtId="166" fontId="10" fillId="13" borderId="11" xfId="0" applyNumberFormat="1" applyFont="1" applyFill="1" applyBorder="1" applyAlignment="1">
      <alignment horizontal="left" vertical="center"/>
    </xf>
    <xf numFmtId="166" fontId="10" fillId="13" borderId="14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166" fontId="10" fillId="19" borderId="29" xfId="0" applyNumberFormat="1" applyFont="1" applyFill="1" applyBorder="1" applyAlignment="1">
      <alignment horizontal="left" vertical="center"/>
    </xf>
    <xf numFmtId="165" fontId="9" fillId="22" borderId="10" xfId="0" applyNumberFormat="1" applyFont="1" applyFill="1" applyBorder="1" applyAlignment="1">
      <alignment horizontal="right" vertical="center"/>
    </xf>
    <xf numFmtId="165" fontId="9" fillId="22" borderId="11" xfId="0" applyNumberFormat="1" applyFont="1" applyFill="1" applyBorder="1" applyAlignment="1">
      <alignment horizontal="right" vertical="center"/>
    </xf>
    <xf numFmtId="165" fontId="9" fillId="19" borderId="10" xfId="0" applyNumberFormat="1" applyFont="1" applyFill="1" applyBorder="1" applyAlignment="1">
      <alignment horizontal="right" vertical="center"/>
    </xf>
    <xf numFmtId="165" fontId="9" fillId="19" borderId="11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949D"/>
      <color rgb="FF00EAF0"/>
      <color rgb="FFFF8F8F"/>
      <color rgb="FF7BABF1"/>
      <color rgb="FFCCCCFF"/>
      <color rgb="FFFF7575"/>
      <color rgb="FFD7A3F7"/>
      <color rgb="FFED6751"/>
      <color rgb="FFBB90D6"/>
      <color rgb="FF00C4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3"/>
  <sheetViews>
    <sheetView tabSelected="1" view="pageBreakPreview" topLeftCell="A55" zoomScale="62" zoomScaleNormal="50" zoomScaleSheetLayoutView="62" workbookViewId="0">
      <selection activeCell="H62" sqref="H60:AM62"/>
    </sheetView>
  </sheetViews>
  <sheetFormatPr defaultRowHeight="12.75" x14ac:dyDescent="0.2"/>
  <cols>
    <col min="1" max="1" width="47.5703125" style="1" customWidth="1"/>
    <col min="2" max="2" width="10.5703125" style="6" bestFit="1" customWidth="1"/>
    <col min="3" max="3" width="8.7109375" style="6" customWidth="1"/>
    <col min="4" max="4" width="18.7109375" style="30" customWidth="1"/>
    <col min="5" max="5" width="14" style="6" customWidth="1"/>
    <col min="6" max="6" width="30.5703125" style="1" customWidth="1"/>
    <col min="7" max="7" width="30.5703125" style="28" customWidth="1"/>
    <col min="8" max="8" width="22.85546875" style="1" customWidth="1"/>
    <col min="9" max="11" width="17.7109375" style="1" customWidth="1"/>
    <col min="12" max="12" width="23.28515625" style="1" customWidth="1"/>
    <col min="13" max="15" width="17.7109375" style="1" customWidth="1"/>
    <col min="16" max="16" width="23.28515625" style="1" customWidth="1"/>
    <col min="17" max="19" width="17.7109375" style="1" customWidth="1"/>
    <col min="20" max="20" width="24.42578125" style="1" customWidth="1"/>
    <col min="21" max="23" width="17.7109375" style="1" customWidth="1"/>
    <col min="24" max="24" width="22.7109375" style="1" customWidth="1"/>
    <col min="25" max="27" width="17.7109375" style="1" customWidth="1"/>
    <col min="28" max="28" width="22.140625" style="1" customWidth="1"/>
    <col min="29" max="31" width="17.7109375" style="1" customWidth="1"/>
    <col min="32" max="32" width="21.85546875" style="1" customWidth="1"/>
    <col min="33" max="34" width="17.7109375" style="1" customWidth="1"/>
    <col min="35" max="35" width="18" style="1" customWidth="1"/>
    <col min="36" max="36" width="21.140625" style="1" customWidth="1"/>
    <col min="37" max="39" width="17.7109375" style="1" customWidth="1"/>
    <col min="40" max="16384" width="9.140625" style="1"/>
  </cols>
  <sheetData>
    <row r="1" spans="1:39" ht="25.5" customHeight="1" x14ac:dyDescent="0.35">
      <c r="A1" s="296" t="s">
        <v>196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</row>
    <row r="2" spans="1:39" ht="25.5" customHeight="1" x14ac:dyDescent="0.35">
      <c r="A2" s="33"/>
      <c r="B2" s="34"/>
      <c r="C2" s="34"/>
      <c r="D2" s="35"/>
      <c r="E2" s="34"/>
      <c r="F2" s="32"/>
      <c r="G2" s="36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</row>
    <row r="3" spans="1:39" s="32" customFormat="1" ht="129.75" customHeight="1" thickBot="1" x14ac:dyDescent="0.25">
      <c r="A3" s="37" t="s">
        <v>23</v>
      </c>
      <c r="B3" s="47" t="s">
        <v>107</v>
      </c>
      <c r="C3" s="47" t="s">
        <v>292</v>
      </c>
      <c r="D3" s="48" t="s">
        <v>197</v>
      </c>
      <c r="E3" s="38" t="s">
        <v>106</v>
      </c>
      <c r="F3" s="38" t="s">
        <v>239</v>
      </c>
      <c r="G3" s="39" t="s">
        <v>226</v>
      </c>
      <c r="H3" s="40" t="s">
        <v>15</v>
      </c>
      <c r="I3" s="40" t="s">
        <v>16</v>
      </c>
      <c r="J3" s="40" t="s">
        <v>17</v>
      </c>
      <c r="K3" s="40" t="s">
        <v>18</v>
      </c>
      <c r="L3" s="41" t="s">
        <v>19</v>
      </c>
      <c r="M3" s="41" t="s">
        <v>20</v>
      </c>
      <c r="N3" s="41" t="s">
        <v>21</v>
      </c>
      <c r="O3" s="41" t="s">
        <v>22</v>
      </c>
      <c r="P3" s="42" t="s">
        <v>82</v>
      </c>
      <c r="Q3" s="42" t="s">
        <v>83</v>
      </c>
      <c r="R3" s="42" t="s">
        <v>84</v>
      </c>
      <c r="S3" s="42" t="s">
        <v>85</v>
      </c>
      <c r="T3" s="43" t="s">
        <v>86</v>
      </c>
      <c r="U3" s="43" t="s">
        <v>87</v>
      </c>
      <c r="V3" s="43" t="s">
        <v>88</v>
      </c>
      <c r="W3" s="43" t="s">
        <v>94</v>
      </c>
      <c r="X3" s="38" t="s">
        <v>90</v>
      </c>
      <c r="Y3" s="38" t="s">
        <v>91</v>
      </c>
      <c r="Z3" s="38" t="s">
        <v>92</v>
      </c>
      <c r="AA3" s="38" t="s">
        <v>89</v>
      </c>
      <c r="AB3" s="44" t="s">
        <v>136</v>
      </c>
      <c r="AC3" s="44" t="s">
        <v>139</v>
      </c>
      <c r="AD3" s="44" t="s">
        <v>138</v>
      </c>
      <c r="AE3" s="44" t="s">
        <v>140</v>
      </c>
      <c r="AF3" s="45" t="s">
        <v>141</v>
      </c>
      <c r="AG3" s="45" t="s">
        <v>137</v>
      </c>
      <c r="AH3" s="45" t="s">
        <v>142</v>
      </c>
      <c r="AI3" s="45" t="s">
        <v>143</v>
      </c>
      <c r="AJ3" s="46" t="s">
        <v>144</v>
      </c>
      <c r="AK3" s="46" t="s">
        <v>145</v>
      </c>
      <c r="AL3" s="46" t="s">
        <v>146</v>
      </c>
      <c r="AM3" s="46" t="s">
        <v>147</v>
      </c>
    </row>
    <row r="4" spans="1:39" ht="66.75" customHeight="1" x14ac:dyDescent="0.2">
      <c r="A4" s="255" t="s">
        <v>293</v>
      </c>
      <c r="B4" s="256"/>
      <c r="C4" s="256"/>
      <c r="D4" s="256"/>
      <c r="E4" s="256"/>
      <c r="F4" s="256"/>
      <c r="G4" s="49">
        <f>J4+N4+R4+V4+Z4+AD4+AH4+AL4</f>
        <v>150</v>
      </c>
      <c r="H4" s="243" t="s">
        <v>108</v>
      </c>
      <c r="I4" s="244"/>
      <c r="J4" s="250">
        <f>G6+G14+G15+G17</f>
        <v>16.5</v>
      </c>
      <c r="K4" s="251"/>
      <c r="L4" s="196" t="s">
        <v>129</v>
      </c>
      <c r="M4" s="197"/>
      <c r="N4" s="198">
        <f>(G7-40)+G10+G11+G12+G14+G15+G18</f>
        <v>38.5</v>
      </c>
      <c r="O4" s="199"/>
      <c r="P4" s="200" t="s">
        <v>130</v>
      </c>
      <c r="Q4" s="201"/>
      <c r="R4" s="246">
        <f>(G7-30)+G14+G15</f>
        <v>22.5</v>
      </c>
      <c r="S4" s="247"/>
      <c r="T4" s="204" t="s">
        <v>131</v>
      </c>
      <c r="U4" s="205"/>
      <c r="V4" s="222">
        <f>(G7-30)+G14+G15</f>
        <v>22.5</v>
      </c>
      <c r="W4" s="223"/>
      <c r="X4" s="270" t="s">
        <v>132</v>
      </c>
      <c r="Y4" s="271"/>
      <c r="Z4" s="211">
        <f>(G8-20)+G14+G15</f>
        <v>22.5</v>
      </c>
      <c r="AA4" s="211"/>
      <c r="AB4" s="191" t="s">
        <v>148</v>
      </c>
      <c r="AC4" s="192"/>
      <c r="AD4" s="193">
        <f>(G8-20)+G14+G15</f>
        <v>22.5</v>
      </c>
      <c r="AE4" s="193"/>
      <c r="AF4" s="206" t="s">
        <v>149</v>
      </c>
      <c r="AG4" s="207"/>
      <c r="AH4" s="208">
        <f>G14+G15</f>
        <v>2.5</v>
      </c>
      <c r="AI4" s="208"/>
      <c r="AJ4" s="209" t="s">
        <v>150</v>
      </c>
      <c r="AK4" s="210"/>
      <c r="AL4" s="252">
        <f>G14+G15</f>
        <v>2.5</v>
      </c>
      <c r="AM4" s="252"/>
    </row>
    <row r="5" spans="1:39" ht="63" x14ac:dyDescent="0.2">
      <c r="A5" s="55" t="s">
        <v>291</v>
      </c>
      <c r="B5" s="56"/>
      <c r="C5" s="56">
        <v>1</v>
      </c>
      <c r="D5" s="57" t="s">
        <v>198</v>
      </c>
      <c r="E5" s="56" t="s">
        <v>112</v>
      </c>
      <c r="F5" s="58" t="s">
        <v>93</v>
      </c>
      <c r="G5" s="59">
        <v>20</v>
      </c>
      <c r="H5" s="267" t="s">
        <v>117</v>
      </c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</row>
    <row r="6" spans="1:39" ht="53.25" customHeight="1" x14ac:dyDescent="0.2">
      <c r="A6" s="60" t="s">
        <v>199</v>
      </c>
      <c r="B6" s="56" t="s">
        <v>72</v>
      </c>
      <c r="C6" s="56">
        <v>1</v>
      </c>
      <c r="D6" s="57" t="s">
        <v>200</v>
      </c>
      <c r="E6" s="56" t="s">
        <v>201</v>
      </c>
      <c r="F6" s="58" t="s">
        <v>202</v>
      </c>
      <c r="G6" s="61">
        <v>12.5</v>
      </c>
      <c r="H6" s="217" t="s">
        <v>98</v>
      </c>
      <c r="I6" s="218"/>
      <c r="J6" s="218"/>
      <c r="K6" s="219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3"/>
      <c r="AF6" s="63"/>
      <c r="AG6" s="63"/>
      <c r="AH6" s="63"/>
      <c r="AI6" s="63"/>
      <c r="AJ6" s="63"/>
      <c r="AK6" s="63"/>
      <c r="AL6" s="63"/>
      <c r="AM6" s="64"/>
    </row>
    <row r="7" spans="1:39" ht="66.75" customHeight="1" x14ac:dyDescent="0.2">
      <c r="A7" s="60" t="s">
        <v>203</v>
      </c>
      <c r="B7" s="56"/>
      <c r="C7" s="56">
        <v>1</v>
      </c>
      <c r="D7" s="57" t="s">
        <v>204</v>
      </c>
      <c r="E7" s="56" t="s">
        <v>201</v>
      </c>
      <c r="F7" s="58" t="s">
        <v>205</v>
      </c>
      <c r="G7" s="65">
        <v>50</v>
      </c>
      <c r="H7" s="253" t="s">
        <v>223</v>
      </c>
      <c r="I7" s="269"/>
      <c r="J7" s="269"/>
      <c r="K7" s="254"/>
      <c r="L7" s="253" t="s">
        <v>224</v>
      </c>
      <c r="M7" s="269"/>
      <c r="N7" s="269"/>
      <c r="O7" s="254"/>
      <c r="P7" s="253" t="s">
        <v>225</v>
      </c>
      <c r="Q7" s="269"/>
      <c r="R7" s="269"/>
      <c r="S7" s="254"/>
      <c r="T7" s="253" t="s">
        <v>209</v>
      </c>
      <c r="U7" s="269"/>
      <c r="V7" s="269"/>
      <c r="W7" s="254"/>
      <c r="X7" s="62"/>
      <c r="Y7" s="62"/>
      <c r="Z7" s="62"/>
      <c r="AA7" s="62"/>
      <c r="AB7" s="62"/>
      <c r="AC7" s="62"/>
      <c r="AD7" s="62"/>
      <c r="AE7" s="63"/>
      <c r="AF7" s="63"/>
      <c r="AG7" s="63"/>
      <c r="AH7" s="63"/>
      <c r="AI7" s="63"/>
      <c r="AJ7" s="63"/>
      <c r="AK7" s="63"/>
      <c r="AL7" s="63"/>
      <c r="AM7" s="64"/>
    </row>
    <row r="8" spans="1:39" ht="71.25" customHeight="1" x14ac:dyDescent="0.2">
      <c r="A8" s="60" t="s">
        <v>206</v>
      </c>
      <c r="B8" s="56"/>
      <c r="C8" s="56">
        <v>1</v>
      </c>
      <c r="D8" s="57" t="s">
        <v>204</v>
      </c>
      <c r="E8" s="56" t="s">
        <v>201</v>
      </c>
      <c r="F8" s="58" t="s">
        <v>207</v>
      </c>
      <c r="G8" s="65">
        <v>40</v>
      </c>
      <c r="H8" s="253" t="s">
        <v>210</v>
      </c>
      <c r="I8" s="269"/>
      <c r="J8" s="269"/>
      <c r="K8" s="254"/>
      <c r="L8" s="253" t="s">
        <v>208</v>
      </c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54"/>
      <c r="X8" s="253" t="s">
        <v>211</v>
      </c>
      <c r="Y8" s="269"/>
      <c r="Z8" s="269"/>
      <c r="AA8" s="269"/>
      <c r="AB8" s="253" t="s">
        <v>212</v>
      </c>
      <c r="AC8" s="269"/>
      <c r="AD8" s="269"/>
      <c r="AE8" s="269"/>
      <c r="AF8" s="63"/>
      <c r="AG8" s="63"/>
      <c r="AH8" s="63"/>
      <c r="AI8" s="63"/>
      <c r="AJ8" s="63"/>
      <c r="AK8" s="63"/>
      <c r="AL8" s="63"/>
      <c r="AM8" s="64"/>
    </row>
    <row r="9" spans="1:39" ht="63" x14ac:dyDescent="0.2">
      <c r="A9" s="66" t="s">
        <v>330</v>
      </c>
      <c r="B9" s="67"/>
      <c r="C9" s="67">
        <v>1</v>
      </c>
      <c r="D9" s="68" t="s">
        <v>213</v>
      </c>
      <c r="E9" s="67" t="s">
        <v>102</v>
      </c>
      <c r="F9" s="69" t="s">
        <v>95</v>
      </c>
      <c r="G9" s="70" t="s">
        <v>96</v>
      </c>
      <c r="H9" s="253" t="s">
        <v>117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80"/>
    </row>
    <row r="10" spans="1:39" ht="63.75" customHeight="1" x14ac:dyDescent="0.2">
      <c r="A10" s="71" t="s">
        <v>294</v>
      </c>
      <c r="B10" s="67" t="s">
        <v>71</v>
      </c>
      <c r="C10" s="67">
        <v>1</v>
      </c>
      <c r="D10" s="68" t="s">
        <v>213</v>
      </c>
      <c r="E10" s="67" t="s">
        <v>102</v>
      </c>
      <c r="F10" s="69" t="s">
        <v>97</v>
      </c>
      <c r="G10" s="72">
        <v>2.5</v>
      </c>
      <c r="H10" s="73" t="s">
        <v>311</v>
      </c>
      <c r="I10" s="73" t="s">
        <v>99</v>
      </c>
      <c r="J10" s="73" t="s">
        <v>176</v>
      </c>
      <c r="K10" s="73" t="s">
        <v>177</v>
      </c>
      <c r="L10" s="73" t="s">
        <v>227</v>
      </c>
      <c r="M10" s="74" t="s">
        <v>98</v>
      </c>
      <c r="N10" s="75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8"/>
    </row>
    <row r="11" spans="1:39" ht="60" x14ac:dyDescent="0.2">
      <c r="A11" s="71" t="s">
        <v>295</v>
      </c>
      <c r="B11" s="67"/>
      <c r="C11" s="67">
        <v>1</v>
      </c>
      <c r="D11" s="68" t="s">
        <v>213</v>
      </c>
      <c r="E11" s="67" t="s">
        <v>102</v>
      </c>
      <c r="F11" s="69" t="s">
        <v>24</v>
      </c>
      <c r="G11" s="72">
        <v>3</v>
      </c>
      <c r="H11" s="76"/>
      <c r="I11" s="79" t="s">
        <v>229</v>
      </c>
      <c r="J11" s="80" t="s">
        <v>230</v>
      </c>
      <c r="K11" s="80" t="s">
        <v>228</v>
      </c>
      <c r="L11" s="81" t="s">
        <v>227</v>
      </c>
      <c r="M11" s="74" t="s">
        <v>98</v>
      </c>
      <c r="N11" s="75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8"/>
    </row>
    <row r="12" spans="1:39" ht="135" x14ac:dyDescent="0.2">
      <c r="A12" s="82" t="s">
        <v>315</v>
      </c>
      <c r="B12" s="83" t="s">
        <v>74</v>
      </c>
      <c r="C12" s="67">
        <v>1</v>
      </c>
      <c r="D12" s="68" t="s">
        <v>213</v>
      </c>
      <c r="E12" s="67" t="s">
        <v>102</v>
      </c>
      <c r="F12" s="84" t="s">
        <v>316</v>
      </c>
      <c r="G12" s="85">
        <v>20</v>
      </c>
      <c r="H12" s="76"/>
      <c r="I12" s="86" t="s">
        <v>100</v>
      </c>
      <c r="J12" s="87" t="s">
        <v>180</v>
      </c>
      <c r="K12" s="265" t="s">
        <v>33</v>
      </c>
      <c r="L12" s="266"/>
      <c r="M12" s="87" t="s">
        <v>169</v>
      </c>
      <c r="N12" s="253" t="s">
        <v>167</v>
      </c>
      <c r="O12" s="269"/>
      <c r="P12" s="254"/>
      <c r="Q12" s="88" t="s">
        <v>133</v>
      </c>
      <c r="R12" s="265" t="s">
        <v>10</v>
      </c>
      <c r="S12" s="281"/>
      <c r="T12" s="76"/>
      <c r="U12" s="76"/>
      <c r="V12" s="76"/>
      <c r="W12" s="76"/>
      <c r="X12" s="76"/>
      <c r="Y12" s="76"/>
      <c r="Z12" s="76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8"/>
    </row>
    <row r="13" spans="1:39" ht="114" customHeight="1" x14ac:dyDescent="0.2">
      <c r="A13" s="66" t="s">
        <v>331</v>
      </c>
      <c r="B13" s="67"/>
      <c r="C13" s="67">
        <v>1</v>
      </c>
      <c r="D13" s="68" t="s">
        <v>214</v>
      </c>
      <c r="E13" s="67" t="s">
        <v>113</v>
      </c>
      <c r="F13" s="69" t="s">
        <v>296</v>
      </c>
      <c r="G13" s="89">
        <v>0</v>
      </c>
      <c r="H13" s="253" t="s">
        <v>118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80"/>
    </row>
    <row r="14" spans="1:39" s="27" customFormat="1" ht="75" x14ac:dyDescent="0.2">
      <c r="A14" s="90" t="s">
        <v>276</v>
      </c>
      <c r="B14" s="56"/>
      <c r="C14" s="56">
        <v>1</v>
      </c>
      <c r="D14" s="57" t="s">
        <v>277</v>
      </c>
      <c r="E14" s="67" t="s">
        <v>278</v>
      </c>
      <c r="F14" s="58" t="s">
        <v>279</v>
      </c>
      <c r="G14" s="91">
        <v>0.5</v>
      </c>
      <c r="H14" s="275" t="s">
        <v>0</v>
      </c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7"/>
    </row>
    <row r="15" spans="1:39" ht="103.5" customHeight="1" x14ac:dyDescent="0.2">
      <c r="A15" s="92" t="s">
        <v>332</v>
      </c>
      <c r="B15" s="93"/>
      <c r="C15" s="93">
        <v>2</v>
      </c>
      <c r="D15" s="94" t="s">
        <v>216</v>
      </c>
      <c r="E15" s="93" t="s">
        <v>112</v>
      </c>
      <c r="F15" s="84" t="s">
        <v>215</v>
      </c>
      <c r="G15" s="91">
        <v>2</v>
      </c>
      <c r="H15" s="73" t="s">
        <v>312</v>
      </c>
      <c r="I15" s="81" t="s">
        <v>233</v>
      </c>
      <c r="J15" s="81" t="s">
        <v>234</v>
      </c>
      <c r="K15" s="95" t="s">
        <v>231</v>
      </c>
      <c r="L15" s="73" t="s">
        <v>232</v>
      </c>
      <c r="M15" s="81" t="s">
        <v>233</v>
      </c>
      <c r="N15" s="81" t="s">
        <v>234</v>
      </c>
      <c r="O15" s="95" t="s">
        <v>231</v>
      </c>
      <c r="P15" s="73" t="s">
        <v>232</v>
      </c>
      <c r="Q15" s="81" t="s">
        <v>233</v>
      </c>
      <c r="R15" s="81" t="s">
        <v>234</v>
      </c>
      <c r="S15" s="95" t="s">
        <v>231</v>
      </c>
      <c r="T15" s="73" t="s">
        <v>232</v>
      </c>
      <c r="U15" s="81" t="s">
        <v>233</v>
      </c>
      <c r="V15" s="81" t="s">
        <v>234</v>
      </c>
      <c r="W15" s="95" t="s">
        <v>231</v>
      </c>
      <c r="X15" s="73" t="s">
        <v>232</v>
      </c>
      <c r="Y15" s="81" t="s">
        <v>233</v>
      </c>
      <c r="Z15" s="81" t="s">
        <v>234</v>
      </c>
      <c r="AA15" s="95" t="s">
        <v>231</v>
      </c>
      <c r="AB15" s="73" t="s">
        <v>232</v>
      </c>
      <c r="AC15" s="81" t="s">
        <v>233</v>
      </c>
      <c r="AD15" s="81" t="s">
        <v>234</v>
      </c>
      <c r="AE15" s="95" t="s">
        <v>231</v>
      </c>
      <c r="AF15" s="73" t="s">
        <v>232</v>
      </c>
      <c r="AG15" s="81" t="s">
        <v>233</v>
      </c>
      <c r="AH15" s="81" t="s">
        <v>234</v>
      </c>
      <c r="AI15" s="95" t="s">
        <v>231</v>
      </c>
      <c r="AJ15" s="73" t="s">
        <v>232</v>
      </c>
      <c r="AK15" s="81" t="s">
        <v>233</v>
      </c>
      <c r="AL15" s="81" t="s">
        <v>234</v>
      </c>
      <c r="AM15" s="95" t="s">
        <v>231</v>
      </c>
    </row>
    <row r="16" spans="1:39" s="26" customFormat="1" ht="56.25" customHeight="1" x14ac:dyDescent="0.2">
      <c r="A16" s="96" t="s">
        <v>217</v>
      </c>
      <c r="B16" s="97"/>
      <c r="C16" s="97">
        <v>3</v>
      </c>
      <c r="D16" s="98" t="s">
        <v>218</v>
      </c>
      <c r="E16" s="97" t="s">
        <v>201</v>
      </c>
      <c r="F16" s="99" t="s">
        <v>93</v>
      </c>
      <c r="G16" s="100">
        <v>2</v>
      </c>
      <c r="H16" s="267" t="s">
        <v>117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</row>
    <row r="17" spans="1:39" s="27" customFormat="1" ht="57.75" customHeight="1" x14ac:dyDescent="0.2">
      <c r="A17" s="101" t="s">
        <v>222</v>
      </c>
      <c r="B17" s="97"/>
      <c r="C17" s="97">
        <v>3</v>
      </c>
      <c r="D17" s="98" t="s">
        <v>218</v>
      </c>
      <c r="E17" s="97" t="s">
        <v>201</v>
      </c>
      <c r="F17" s="99" t="s">
        <v>317</v>
      </c>
      <c r="G17" s="72">
        <v>1.5</v>
      </c>
      <c r="H17" s="253" t="s">
        <v>318</v>
      </c>
      <c r="I17" s="269"/>
      <c r="J17" s="269"/>
      <c r="K17" s="254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</row>
    <row r="18" spans="1:39" s="27" customFormat="1" ht="219" customHeight="1" x14ac:dyDescent="0.2">
      <c r="A18" s="90" t="s">
        <v>250</v>
      </c>
      <c r="B18" s="56"/>
      <c r="C18" s="56">
        <v>3</v>
      </c>
      <c r="D18" s="57" t="s">
        <v>249</v>
      </c>
      <c r="E18" s="56" t="s">
        <v>201</v>
      </c>
      <c r="F18" s="58" t="s">
        <v>255</v>
      </c>
      <c r="G18" s="72">
        <v>0.5</v>
      </c>
      <c r="H18" s="102"/>
      <c r="I18" s="102"/>
      <c r="J18" s="73" t="s">
        <v>251</v>
      </c>
      <c r="K18" s="103" t="s">
        <v>252</v>
      </c>
      <c r="L18" s="253" t="s">
        <v>253</v>
      </c>
      <c r="M18" s="269"/>
      <c r="N18" s="254"/>
      <c r="O18" s="73" t="s">
        <v>254</v>
      </c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</row>
    <row r="19" spans="1:39" s="27" customFormat="1" ht="63" x14ac:dyDescent="0.2">
      <c r="A19" s="104" t="s">
        <v>219</v>
      </c>
      <c r="B19" s="67"/>
      <c r="C19" s="67">
        <v>3</v>
      </c>
      <c r="D19" s="68" t="s">
        <v>220</v>
      </c>
      <c r="E19" s="67" t="s">
        <v>221</v>
      </c>
      <c r="F19" s="69" t="s">
        <v>235</v>
      </c>
      <c r="G19" s="100">
        <v>2</v>
      </c>
      <c r="H19" s="275" t="s">
        <v>0</v>
      </c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7"/>
    </row>
    <row r="20" spans="1:39" s="27" customFormat="1" ht="75.75" thickBot="1" x14ac:dyDescent="0.25">
      <c r="A20" s="105" t="s">
        <v>272</v>
      </c>
      <c r="B20" s="106"/>
      <c r="C20" s="106">
        <v>3</v>
      </c>
      <c r="D20" s="107" t="s">
        <v>273</v>
      </c>
      <c r="E20" s="106" t="s">
        <v>275</v>
      </c>
      <c r="F20" s="108" t="s">
        <v>274</v>
      </c>
      <c r="G20" s="109">
        <v>0</v>
      </c>
      <c r="H20" s="272" t="s">
        <v>0</v>
      </c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4"/>
    </row>
    <row r="21" spans="1:39" ht="33" customHeight="1" x14ac:dyDescent="0.2">
      <c r="A21" s="255" t="s">
        <v>297</v>
      </c>
      <c r="B21" s="256"/>
      <c r="C21" s="256"/>
      <c r="D21" s="256"/>
      <c r="E21" s="256"/>
      <c r="F21" s="256"/>
      <c r="G21" s="49">
        <f>SUM(G22:G60)</f>
        <v>1600.26</v>
      </c>
      <c r="H21" s="243" t="s">
        <v>108</v>
      </c>
      <c r="I21" s="244"/>
      <c r="J21" s="250">
        <f>G22+G23+G24+G25+G26+G41+G42+G43+G52+G53</f>
        <v>165.16</v>
      </c>
      <c r="K21" s="251"/>
      <c r="L21" s="196" t="s">
        <v>129</v>
      </c>
      <c r="M21" s="197"/>
      <c r="N21" s="198">
        <f>G27/3+G28+G33+G44+G45+G47+G49+G50+G54+G55+G57</f>
        <v>152.80000000000001</v>
      </c>
      <c r="O21" s="199"/>
      <c r="P21" s="200" t="s">
        <v>130</v>
      </c>
      <c r="Q21" s="201"/>
      <c r="R21" s="246">
        <f>G27/3+G29+G30+G31/2+G32/2+G46/3+G48</f>
        <v>268.16666666666663</v>
      </c>
      <c r="S21" s="247"/>
      <c r="T21" s="204" t="s">
        <v>131</v>
      </c>
      <c r="U21" s="205"/>
      <c r="V21" s="222">
        <f>G27/3+G31/2+G32/2+G35+G46/3+G51</f>
        <v>208.46666666666667</v>
      </c>
      <c r="W21" s="223"/>
      <c r="X21" s="270" t="s">
        <v>132</v>
      </c>
      <c r="Y21" s="271"/>
      <c r="Z21" s="211">
        <f>G36+G37/2+G46/3+G56/3+G58+G59</f>
        <v>221.23333333333335</v>
      </c>
      <c r="AA21" s="211"/>
      <c r="AB21" s="191" t="s">
        <v>148</v>
      </c>
      <c r="AC21" s="192"/>
      <c r="AD21" s="193">
        <f>G37/2+G38+G39+G40/2+G56/3</f>
        <v>243.76666666666665</v>
      </c>
      <c r="AE21" s="193"/>
      <c r="AF21" s="206" t="s">
        <v>149</v>
      </c>
      <c r="AG21" s="207"/>
      <c r="AH21" s="208">
        <f>G34/2+G40/2+G56/3</f>
        <v>195.66666666666669</v>
      </c>
      <c r="AI21" s="208"/>
      <c r="AJ21" s="209" t="s">
        <v>150</v>
      </c>
      <c r="AK21" s="210"/>
      <c r="AL21" s="252">
        <f>G34/2+G60</f>
        <v>145</v>
      </c>
      <c r="AM21" s="252"/>
    </row>
    <row r="22" spans="1:39" ht="173.25" customHeight="1" x14ac:dyDescent="0.2">
      <c r="A22" s="66" t="s">
        <v>25</v>
      </c>
      <c r="B22" s="67"/>
      <c r="C22" s="67">
        <v>1</v>
      </c>
      <c r="D22" s="68" t="s">
        <v>277</v>
      </c>
      <c r="E22" s="67" t="s">
        <v>101</v>
      </c>
      <c r="F22" s="69" t="s">
        <v>237</v>
      </c>
      <c r="G22" s="89">
        <v>0.6</v>
      </c>
      <c r="H22" s="253" t="s">
        <v>166</v>
      </c>
      <c r="I22" s="254"/>
      <c r="J22" s="81" t="s">
        <v>69</v>
      </c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8"/>
    </row>
    <row r="23" spans="1:39" ht="57" customHeight="1" x14ac:dyDescent="0.2">
      <c r="A23" s="66" t="s">
        <v>160</v>
      </c>
      <c r="B23" s="67"/>
      <c r="C23" s="67">
        <v>1</v>
      </c>
      <c r="D23" s="68" t="s">
        <v>280</v>
      </c>
      <c r="E23" s="67" t="s">
        <v>103</v>
      </c>
      <c r="F23" s="69" t="s">
        <v>238</v>
      </c>
      <c r="G23" s="89">
        <v>0.26</v>
      </c>
      <c r="H23" s="253" t="s">
        <v>179</v>
      </c>
      <c r="I23" s="254"/>
      <c r="J23" s="81" t="s">
        <v>178</v>
      </c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8"/>
    </row>
    <row r="24" spans="1:39" ht="42.75" customHeight="1" x14ac:dyDescent="0.2">
      <c r="A24" s="110" t="s">
        <v>39</v>
      </c>
      <c r="B24" s="111" t="s">
        <v>73</v>
      </c>
      <c r="C24" s="112">
        <v>1</v>
      </c>
      <c r="D24" s="113" t="s">
        <v>333</v>
      </c>
      <c r="E24" s="67" t="s">
        <v>101</v>
      </c>
      <c r="F24" s="69" t="s">
        <v>240</v>
      </c>
      <c r="G24" s="89">
        <v>11.1</v>
      </c>
      <c r="H24" s="265" t="s">
        <v>168</v>
      </c>
      <c r="I24" s="266"/>
      <c r="J24" s="114" t="s">
        <v>10</v>
      </c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8"/>
    </row>
    <row r="25" spans="1:39" ht="48.75" customHeight="1" x14ac:dyDescent="0.2">
      <c r="A25" s="110" t="s">
        <v>80</v>
      </c>
      <c r="B25" s="111" t="s">
        <v>73</v>
      </c>
      <c r="C25" s="112">
        <v>1</v>
      </c>
      <c r="D25" s="113" t="s">
        <v>333</v>
      </c>
      <c r="E25" s="67" t="s">
        <v>101</v>
      </c>
      <c r="F25" s="69" t="s">
        <v>298</v>
      </c>
      <c r="G25" s="89">
        <v>46</v>
      </c>
      <c r="H25" s="265" t="s">
        <v>38</v>
      </c>
      <c r="I25" s="266"/>
      <c r="J25" s="262" t="s">
        <v>10</v>
      </c>
      <c r="K25" s="263"/>
      <c r="L25" s="264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8"/>
    </row>
    <row r="26" spans="1:39" ht="141.75" customHeight="1" x14ac:dyDescent="0.2">
      <c r="A26" s="110" t="s">
        <v>79</v>
      </c>
      <c r="B26" s="111" t="s">
        <v>73</v>
      </c>
      <c r="C26" s="112">
        <v>1</v>
      </c>
      <c r="D26" s="113" t="s">
        <v>333</v>
      </c>
      <c r="E26" s="67" t="s">
        <v>101</v>
      </c>
      <c r="F26" s="69" t="s">
        <v>299</v>
      </c>
      <c r="G26" s="89">
        <v>47</v>
      </c>
      <c r="H26" s="265" t="s">
        <v>38</v>
      </c>
      <c r="I26" s="266"/>
      <c r="J26" s="262" t="s">
        <v>10</v>
      </c>
      <c r="K26" s="263"/>
      <c r="L26" s="264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8"/>
    </row>
    <row r="27" spans="1:39" ht="83.25" customHeight="1" x14ac:dyDescent="0.25">
      <c r="A27" s="66" t="s">
        <v>161</v>
      </c>
      <c r="B27" s="67"/>
      <c r="C27" s="67">
        <v>1</v>
      </c>
      <c r="D27" s="68" t="s">
        <v>324</v>
      </c>
      <c r="E27" s="67" t="s">
        <v>103</v>
      </c>
      <c r="F27" s="69" t="s">
        <v>241</v>
      </c>
      <c r="G27" s="72">
        <v>60</v>
      </c>
      <c r="H27" s="87" t="s">
        <v>165</v>
      </c>
      <c r="I27" s="217" t="s">
        <v>325</v>
      </c>
      <c r="J27" s="218"/>
      <c r="K27" s="219"/>
      <c r="L27" s="81" t="s">
        <v>133</v>
      </c>
      <c r="M27" s="217" t="s">
        <v>162</v>
      </c>
      <c r="N27" s="218"/>
      <c r="O27" s="219"/>
      <c r="P27" s="81" t="s">
        <v>133</v>
      </c>
      <c r="Q27" s="217" t="s">
        <v>163</v>
      </c>
      <c r="R27" s="218"/>
      <c r="S27" s="219"/>
      <c r="T27" s="81" t="s">
        <v>133</v>
      </c>
      <c r="U27" s="217" t="s">
        <v>164</v>
      </c>
      <c r="V27" s="218"/>
      <c r="W27" s="219"/>
      <c r="X27" s="115"/>
      <c r="Y27" s="115"/>
      <c r="Z27" s="115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7"/>
    </row>
    <row r="28" spans="1:39" ht="60" x14ac:dyDescent="0.25">
      <c r="A28" s="118" t="s">
        <v>59</v>
      </c>
      <c r="B28" s="111" t="s">
        <v>76</v>
      </c>
      <c r="C28" s="112">
        <v>1</v>
      </c>
      <c r="D28" s="113" t="s">
        <v>333</v>
      </c>
      <c r="E28" s="67" t="s">
        <v>101</v>
      </c>
      <c r="F28" s="69" t="s">
        <v>242</v>
      </c>
      <c r="G28" s="89">
        <v>7.4</v>
      </c>
      <c r="H28" s="87" t="s">
        <v>314</v>
      </c>
      <c r="I28" s="79" t="s">
        <v>313</v>
      </c>
      <c r="J28" s="79" t="s">
        <v>172</v>
      </c>
      <c r="K28" s="253" t="s">
        <v>167</v>
      </c>
      <c r="L28" s="254"/>
      <c r="M28" s="88" t="s">
        <v>133</v>
      </c>
      <c r="N28" s="269" t="s">
        <v>10</v>
      </c>
      <c r="O28" s="254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7"/>
    </row>
    <row r="29" spans="1:39" ht="60" x14ac:dyDescent="0.2">
      <c r="A29" s="110" t="s">
        <v>7</v>
      </c>
      <c r="B29" s="111" t="s">
        <v>73</v>
      </c>
      <c r="C29" s="112">
        <v>1</v>
      </c>
      <c r="D29" s="113" t="s">
        <v>333</v>
      </c>
      <c r="E29" s="67" t="s">
        <v>101</v>
      </c>
      <c r="F29" s="69" t="s">
        <v>243</v>
      </c>
      <c r="G29" s="89">
        <v>20</v>
      </c>
      <c r="H29" s="87" t="s">
        <v>30</v>
      </c>
      <c r="I29" s="73" t="s">
        <v>31</v>
      </c>
      <c r="J29" s="265" t="s">
        <v>33</v>
      </c>
      <c r="K29" s="266"/>
      <c r="L29" s="87" t="s">
        <v>169</v>
      </c>
      <c r="M29" s="253" t="s">
        <v>167</v>
      </c>
      <c r="N29" s="269"/>
      <c r="O29" s="254"/>
      <c r="P29" s="119" t="s">
        <v>133</v>
      </c>
      <c r="Q29" s="194" t="s">
        <v>10</v>
      </c>
      <c r="R29" s="195"/>
      <c r="S29" s="261"/>
      <c r="T29" s="120"/>
      <c r="U29" s="120"/>
      <c r="V29" s="120"/>
      <c r="W29" s="120"/>
      <c r="X29" s="120"/>
      <c r="Y29" s="120"/>
      <c r="Z29" s="120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17"/>
    </row>
    <row r="30" spans="1:39" ht="54" customHeight="1" x14ac:dyDescent="0.2">
      <c r="A30" s="110" t="s">
        <v>190</v>
      </c>
      <c r="B30" s="111" t="s">
        <v>73</v>
      </c>
      <c r="C30" s="112">
        <v>1</v>
      </c>
      <c r="D30" s="113" t="s">
        <v>333</v>
      </c>
      <c r="E30" s="67" t="s">
        <v>101</v>
      </c>
      <c r="F30" s="69" t="s">
        <v>245</v>
      </c>
      <c r="G30" s="89">
        <v>60</v>
      </c>
      <c r="H30" s="103" t="s">
        <v>191</v>
      </c>
      <c r="I30" s="262" t="s">
        <v>167</v>
      </c>
      <c r="J30" s="263"/>
      <c r="K30" s="263"/>
      <c r="L30" s="263"/>
      <c r="M30" s="263"/>
      <c r="N30" s="263"/>
      <c r="O30" s="264"/>
      <c r="P30" s="119" t="s">
        <v>133</v>
      </c>
      <c r="Q30" s="184" t="s">
        <v>10</v>
      </c>
      <c r="R30" s="185"/>
      <c r="S30" s="190"/>
      <c r="T30" s="122"/>
      <c r="U30" s="122"/>
      <c r="V30" s="122"/>
      <c r="W30" s="122"/>
      <c r="X30" s="122"/>
      <c r="Y30" s="122"/>
      <c r="Z30" s="122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17"/>
    </row>
    <row r="31" spans="1:39" ht="54" customHeight="1" x14ac:dyDescent="0.2">
      <c r="A31" s="110" t="s">
        <v>9</v>
      </c>
      <c r="B31" s="111" t="s">
        <v>73</v>
      </c>
      <c r="C31" s="112">
        <v>1</v>
      </c>
      <c r="D31" s="113" t="s">
        <v>289</v>
      </c>
      <c r="E31" s="67" t="s">
        <v>101</v>
      </c>
      <c r="F31" s="69" t="s">
        <v>244</v>
      </c>
      <c r="G31" s="89">
        <v>121</v>
      </c>
      <c r="H31" s="87" t="s">
        <v>119</v>
      </c>
      <c r="I31" s="262" t="s">
        <v>167</v>
      </c>
      <c r="J31" s="263"/>
      <c r="K31" s="263"/>
      <c r="L31" s="263"/>
      <c r="M31" s="263"/>
      <c r="N31" s="263"/>
      <c r="O31" s="264"/>
      <c r="P31" s="119" t="s">
        <v>133</v>
      </c>
      <c r="Q31" s="184" t="s">
        <v>120</v>
      </c>
      <c r="R31" s="185"/>
      <c r="S31" s="190"/>
      <c r="T31" s="184" t="s">
        <v>121</v>
      </c>
      <c r="U31" s="185"/>
      <c r="V31" s="185"/>
      <c r="W31" s="190"/>
      <c r="X31" s="122"/>
      <c r="Y31" s="122"/>
      <c r="Z31" s="122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17"/>
    </row>
    <row r="32" spans="1:39" ht="90" x14ac:dyDescent="0.25">
      <c r="A32" s="66" t="s">
        <v>135</v>
      </c>
      <c r="B32" s="67"/>
      <c r="C32" s="67">
        <v>1</v>
      </c>
      <c r="D32" s="68" t="s">
        <v>249</v>
      </c>
      <c r="E32" s="67" t="s">
        <v>101</v>
      </c>
      <c r="F32" s="69" t="s">
        <v>246</v>
      </c>
      <c r="G32" s="72">
        <v>130</v>
      </c>
      <c r="H32" s="87" t="s">
        <v>180</v>
      </c>
      <c r="I32" s="194" t="s">
        <v>33</v>
      </c>
      <c r="J32" s="195"/>
      <c r="K32" s="261"/>
      <c r="L32" s="95" t="s">
        <v>169</v>
      </c>
      <c r="M32" s="217" t="s">
        <v>167</v>
      </c>
      <c r="N32" s="218"/>
      <c r="O32" s="218"/>
      <c r="P32" s="74" t="s">
        <v>133</v>
      </c>
      <c r="Q32" s="184" t="s">
        <v>120</v>
      </c>
      <c r="R32" s="185"/>
      <c r="S32" s="190"/>
      <c r="T32" s="184" t="s">
        <v>121</v>
      </c>
      <c r="U32" s="185"/>
      <c r="V32" s="185"/>
      <c r="W32" s="190"/>
      <c r="X32" s="122"/>
      <c r="Y32" s="122"/>
      <c r="Z32" s="122"/>
      <c r="AA32" s="123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7"/>
    </row>
    <row r="33" spans="1:39" ht="49.5" customHeight="1" x14ac:dyDescent="0.2">
      <c r="A33" s="110" t="s">
        <v>68</v>
      </c>
      <c r="B33" s="111" t="s">
        <v>76</v>
      </c>
      <c r="C33" s="112">
        <v>1</v>
      </c>
      <c r="D33" s="113" t="s">
        <v>281</v>
      </c>
      <c r="E33" s="67" t="s">
        <v>101</v>
      </c>
      <c r="F33" s="69" t="s">
        <v>247</v>
      </c>
      <c r="G33" s="89">
        <v>0.6</v>
      </c>
      <c r="H33" s="124"/>
      <c r="I33" s="73" t="s">
        <v>65</v>
      </c>
      <c r="J33" s="265" t="s">
        <v>66</v>
      </c>
      <c r="K33" s="266"/>
      <c r="L33" s="125" t="s">
        <v>170</v>
      </c>
      <c r="M33" s="217" t="s">
        <v>67</v>
      </c>
      <c r="N33" s="219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8"/>
    </row>
    <row r="34" spans="1:39" ht="108" customHeight="1" x14ac:dyDescent="0.2">
      <c r="A34" s="110" t="s">
        <v>36</v>
      </c>
      <c r="B34" s="111" t="s">
        <v>76</v>
      </c>
      <c r="C34" s="112">
        <v>1</v>
      </c>
      <c r="D34" s="113" t="s">
        <v>334</v>
      </c>
      <c r="E34" s="67" t="s">
        <v>101</v>
      </c>
      <c r="F34" s="69" t="s">
        <v>300</v>
      </c>
      <c r="G34" s="89">
        <v>130</v>
      </c>
      <c r="H34" s="63"/>
      <c r="I34" s="73" t="s">
        <v>183</v>
      </c>
      <c r="J34" s="265" t="s">
        <v>184</v>
      </c>
      <c r="K34" s="281"/>
      <c r="L34" s="266"/>
      <c r="M34" s="265" t="s">
        <v>185</v>
      </c>
      <c r="N34" s="266"/>
      <c r="O34" s="126" t="s">
        <v>116</v>
      </c>
      <c r="P34" s="73" t="s">
        <v>31</v>
      </c>
      <c r="Q34" s="265" t="s">
        <v>175</v>
      </c>
      <c r="R34" s="281"/>
      <c r="S34" s="281"/>
      <c r="T34" s="281"/>
      <c r="U34" s="281"/>
      <c r="V34" s="281"/>
      <c r="W34" s="266"/>
      <c r="X34" s="81" t="s">
        <v>169</v>
      </c>
      <c r="Y34" s="195" t="s">
        <v>167</v>
      </c>
      <c r="Z34" s="195"/>
      <c r="AA34" s="195"/>
      <c r="AB34" s="195"/>
      <c r="AC34" s="195"/>
      <c r="AD34" s="195"/>
      <c r="AE34" s="261"/>
      <c r="AF34" s="119" t="s">
        <v>133</v>
      </c>
      <c r="AG34" s="262" t="s">
        <v>125</v>
      </c>
      <c r="AH34" s="263"/>
      <c r="AI34" s="264"/>
      <c r="AJ34" s="262" t="s">
        <v>151</v>
      </c>
      <c r="AK34" s="263"/>
      <c r="AL34" s="263"/>
      <c r="AM34" s="264"/>
    </row>
    <row r="35" spans="1:39" ht="45" x14ac:dyDescent="0.25">
      <c r="A35" s="110" t="s">
        <v>301</v>
      </c>
      <c r="B35" s="111" t="s">
        <v>76</v>
      </c>
      <c r="C35" s="112">
        <v>1</v>
      </c>
      <c r="D35" s="113" t="s">
        <v>289</v>
      </c>
      <c r="E35" s="67" t="s">
        <v>101</v>
      </c>
      <c r="F35" s="69" t="s">
        <v>34</v>
      </c>
      <c r="G35" s="89">
        <v>6.3</v>
      </c>
      <c r="H35" s="127"/>
      <c r="I35" s="86" t="s">
        <v>115</v>
      </c>
      <c r="J35" s="128" t="s">
        <v>116</v>
      </c>
      <c r="K35" s="81" t="s">
        <v>31</v>
      </c>
      <c r="L35" s="194" t="s">
        <v>33</v>
      </c>
      <c r="M35" s="195"/>
      <c r="N35" s="261"/>
      <c r="O35" s="95" t="s">
        <v>169</v>
      </c>
      <c r="P35" s="262" t="s">
        <v>167</v>
      </c>
      <c r="Q35" s="263"/>
      <c r="R35" s="263"/>
      <c r="S35" s="264"/>
      <c r="T35" s="119" t="s">
        <v>133</v>
      </c>
      <c r="U35" s="194" t="s">
        <v>10</v>
      </c>
      <c r="V35" s="195"/>
      <c r="W35" s="261"/>
      <c r="X35" s="127"/>
      <c r="Y35" s="127"/>
      <c r="Z35" s="127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17"/>
    </row>
    <row r="36" spans="1:39" ht="66.75" customHeight="1" x14ac:dyDescent="0.25">
      <c r="A36" s="110" t="s">
        <v>302</v>
      </c>
      <c r="B36" s="111" t="s">
        <v>76</v>
      </c>
      <c r="C36" s="112">
        <v>1</v>
      </c>
      <c r="D36" s="113" t="s">
        <v>289</v>
      </c>
      <c r="E36" s="67" t="s">
        <v>101</v>
      </c>
      <c r="F36" s="69" t="s">
        <v>34</v>
      </c>
      <c r="G36" s="89">
        <v>13.9</v>
      </c>
      <c r="H36" s="124"/>
      <c r="I36" s="130"/>
      <c r="J36" s="86" t="s">
        <v>115</v>
      </c>
      <c r="K36" s="128" t="s">
        <v>116</v>
      </c>
      <c r="L36" s="81" t="s">
        <v>31</v>
      </c>
      <c r="M36" s="194" t="s">
        <v>33</v>
      </c>
      <c r="N36" s="195"/>
      <c r="O36" s="195"/>
      <c r="P36" s="195"/>
      <c r="Q36" s="95" t="s">
        <v>169</v>
      </c>
      <c r="R36" s="229" t="s">
        <v>167</v>
      </c>
      <c r="S36" s="229"/>
      <c r="T36" s="229"/>
      <c r="U36" s="229"/>
      <c r="V36" s="229"/>
      <c r="W36" s="229"/>
      <c r="X36" s="119" t="s">
        <v>133</v>
      </c>
      <c r="Y36" s="194" t="s">
        <v>10</v>
      </c>
      <c r="Z36" s="195"/>
      <c r="AA36" s="261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17"/>
    </row>
    <row r="37" spans="1:39" ht="47.25" x14ac:dyDescent="0.25">
      <c r="A37" s="110" t="s">
        <v>32</v>
      </c>
      <c r="B37" s="111" t="s">
        <v>71</v>
      </c>
      <c r="C37" s="112">
        <v>1</v>
      </c>
      <c r="D37" s="113" t="s">
        <v>289</v>
      </c>
      <c r="E37" s="67" t="s">
        <v>101</v>
      </c>
      <c r="F37" s="69" t="s">
        <v>326</v>
      </c>
      <c r="G37" s="89">
        <v>100</v>
      </c>
      <c r="H37" s="122"/>
      <c r="I37" s="122"/>
      <c r="J37" s="86" t="s">
        <v>115</v>
      </c>
      <c r="K37" s="128" t="s">
        <v>116</v>
      </c>
      <c r="L37" s="81" t="s">
        <v>31</v>
      </c>
      <c r="M37" s="278" t="s">
        <v>33</v>
      </c>
      <c r="N37" s="284"/>
      <c r="O37" s="284"/>
      <c r="P37" s="217" t="s">
        <v>159</v>
      </c>
      <c r="Q37" s="218"/>
      <c r="R37" s="218"/>
      <c r="S37" s="218"/>
      <c r="T37" s="218"/>
      <c r="U37" s="218"/>
      <c r="V37" s="218"/>
      <c r="W37" s="219"/>
      <c r="X37" s="278" t="s">
        <v>125</v>
      </c>
      <c r="Y37" s="260"/>
      <c r="Z37" s="260"/>
      <c r="AA37" s="260"/>
      <c r="AB37" s="262" t="s">
        <v>126</v>
      </c>
      <c r="AC37" s="263"/>
      <c r="AD37" s="263"/>
      <c r="AE37" s="264"/>
      <c r="AF37" s="129"/>
      <c r="AG37" s="129"/>
      <c r="AH37" s="129"/>
      <c r="AI37" s="129"/>
      <c r="AJ37" s="129"/>
      <c r="AK37" s="129"/>
      <c r="AL37" s="129"/>
      <c r="AM37" s="131"/>
    </row>
    <row r="38" spans="1:39" ht="54" customHeight="1" x14ac:dyDescent="0.25">
      <c r="A38" s="110" t="s">
        <v>35</v>
      </c>
      <c r="B38" s="111" t="s">
        <v>72</v>
      </c>
      <c r="C38" s="112">
        <v>1</v>
      </c>
      <c r="D38" s="113" t="s">
        <v>281</v>
      </c>
      <c r="E38" s="67" t="s">
        <v>101</v>
      </c>
      <c r="F38" s="69" t="s">
        <v>248</v>
      </c>
      <c r="G38" s="89">
        <v>50</v>
      </c>
      <c r="H38" s="124"/>
      <c r="I38" s="124"/>
      <c r="J38" s="124"/>
      <c r="K38" s="124"/>
      <c r="L38" s="132"/>
      <c r="M38" s="86" t="s">
        <v>115</v>
      </c>
      <c r="N38" s="128" t="s">
        <v>116</v>
      </c>
      <c r="O38" s="81" t="s">
        <v>31</v>
      </c>
      <c r="P38" s="278" t="s">
        <v>33</v>
      </c>
      <c r="Q38" s="278"/>
      <c r="R38" s="278"/>
      <c r="S38" s="278"/>
      <c r="T38" s="95" t="s">
        <v>169</v>
      </c>
      <c r="U38" s="262" t="s">
        <v>167</v>
      </c>
      <c r="V38" s="263"/>
      <c r="W38" s="263"/>
      <c r="X38" s="263"/>
      <c r="Y38" s="263"/>
      <c r="Z38" s="263"/>
      <c r="AA38" s="264"/>
      <c r="AB38" s="74" t="s">
        <v>133</v>
      </c>
      <c r="AC38" s="262" t="s">
        <v>37</v>
      </c>
      <c r="AD38" s="263"/>
      <c r="AE38" s="264"/>
      <c r="AF38" s="116"/>
      <c r="AG38" s="116"/>
      <c r="AH38" s="116"/>
      <c r="AI38" s="116"/>
      <c r="AJ38" s="116"/>
      <c r="AK38" s="116"/>
      <c r="AL38" s="116"/>
      <c r="AM38" s="117"/>
    </row>
    <row r="39" spans="1:39" ht="49.5" customHeight="1" x14ac:dyDescent="0.25">
      <c r="A39" s="110" t="s">
        <v>303</v>
      </c>
      <c r="B39" s="111" t="s">
        <v>76</v>
      </c>
      <c r="C39" s="112">
        <v>1</v>
      </c>
      <c r="D39" s="113" t="s">
        <v>289</v>
      </c>
      <c r="E39" s="67" t="s">
        <v>101</v>
      </c>
      <c r="F39" s="69" t="s">
        <v>34</v>
      </c>
      <c r="G39" s="89">
        <v>13.1</v>
      </c>
      <c r="H39" s="124"/>
      <c r="I39" s="130"/>
      <c r="J39" s="122"/>
      <c r="K39" s="122"/>
      <c r="L39" s="122"/>
      <c r="M39" s="122"/>
      <c r="N39" s="86" t="s">
        <v>115</v>
      </c>
      <c r="O39" s="128" t="s">
        <v>116</v>
      </c>
      <c r="P39" s="81" t="s">
        <v>31</v>
      </c>
      <c r="Q39" s="194" t="s">
        <v>33</v>
      </c>
      <c r="R39" s="195"/>
      <c r="S39" s="195"/>
      <c r="T39" s="261"/>
      <c r="U39" s="95" t="s">
        <v>169</v>
      </c>
      <c r="V39" s="194" t="s">
        <v>167</v>
      </c>
      <c r="W39" s="195"/>
      <c r="X39" s="195"/>
      <c r="Y39" s="195"/>
      <c r="Z39" s="195"/>
      <c r="AA39" s="261"/>
      <c r="AB39" s="119" t="s">
        <v>133</v>
      </c>
      <c r="AC39" s="194" t="s">
        <v>10</v>
      </c>
      <c r="AD39" s="195"/>
      <c r="AE39" s="261"/>
      <c r="AF39" s="129"/>
      <c r="AG39" s="129"/>
      <c r="AH39" s="129"/>
      <c r="AI39" s="129"/>
      <c r="AJ39" s="129"/>
      <c r="AK39" s="129"/>
      <c r="AL39" s="129"/>
      <c r="AM39" s="131"/>
    </row>
    <row r="40" spans="1:39" ht="66.75" customHeight="1" thickBot="1" x14ac:dyDescent="0.25">
      <c r="A40" s="133" t="s">
        <v>6</v>
      </c>
      <c r="B40" s="134" t="s">
        <v>76</v>
      </c>
      <c r="C40" s="135">
        <v>1</v>
      </c>
      <c r="D40" s="136" t="s">
        <v>290</v>
      </c>
      <c r="E40" s="106" t="s">
        <v>101</v>
      </c>
      <c r="F40" s="108" t="s">
        <v>327</v>
      </c>
      <c r="G40" s="109">
        <v>100</v>
      </c>
      <c r="H40" s="137"/>
      <c r="I40" s="137"/>
      <c r="J40" s="137"/>
      <c r="K40" s="137"/>
      <c r="L40" s="137"/>
      <c r="M40" s="137"/>
      <c r="N40" s="137"/>
      <c r="O40" s="138"/>
      <c r="P40" s="138"/>
      <c r="Q40" s="138"/>
      <c r="R40" s="138"/>
      <c r="S40" s="139" t="s">
        <v>26</v>
      </c>
      <c r="T40" s="139" t="s">
        <v>27</v>
      </c>
      <c r="U40" s="212" t="s">
        <v>29</v>
      </c>
      <c r="V40" s="213"/>
      <c r="W40" s="213"/>
      <c r="X40" s="213"/>
      <c r="Y40" s="213"/>
      <c r="Z40" s="214"/>
      <c r="AA40" s="139" t="s">
        <v>28</v>
      </c>
      <c r="AB40" s="140" t="s">
        <v>133</v>
      </c>
      <c r="AC40" s="220" t="s">
        <v>125</v>
      </c>
      <c r="AD40" s="221"/>
      <c r="AE40" s="279"/>
      <c r="AF40" s="220" t="s">
        <v>151</v>
      </c>
      <c r="AG40" s="221"/>
      <c r="AH40" s="221"/>
      <c r="AI40" s="279"/>
      <c r="AJ40" s="138"/>
      <c r="AK40" s="138"/>
      <c r="AL40" s="138"/>
      <c r="AM40" s="138"/>
    </row>
    <row r="41" spans="1:39" ht="42.75" customHeight="1" x14ac:dyDescent="0.2">
      <c r="A41" s="141" t="s">
        <v>49</v>
      </c>
      <c r="B41" s="142" t="s">
        <v>75</v>
      </c>
      <c r="C41" s="143">
        <v>2</v>
      </c>
      <c r="D41" s="144" t="s">
        <v>335</v>
      </c>
      <c r="E41" s="56" t="s">
        <v>101</v>
      </c>
      <c r="F41" s="58" t="s">
        <v>304</v>
      </c>
      <c r="G41" s="145">
        <v>15</v>
      </c>
      <c r="H41" s="146" t="s">
        <v>50</v>
      </c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9"/>
    </row>
    <row r="42" spans="1:39" ht="45" x14ac:dyDescent="0.2">
      <c r="A42" s="110" t="s">
        <v>52</v>
      </c>
      <c r="B42" s="111" t="s">
        <v>75</v>
      </c>
      <c r="C42" s="112">
        <v>2</v>
      </c>
      <c r="D42" s="144" t="s">
        <v>335</v>
      </c>
      <c r="E42" s="67" t="s">
        <v>101</v>
      </c>
      <c r="F42" s="69" t="s">
        <v>305</v>
      </c>
      <c r="G42" s="85">
        <v>10</v>
      </c>
      <c r="H42" s="87" t="s">
        <v>51</v>
      </c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8"/>
    </row>
    <row r="43" spans="1:39" ht="60" x14ac:dyDescent="0.2">
      <c r="A43" s="110" t="s">
        <v>48</v>
      </c>
      <c r="B43" s="111" t="s">
        <v>75</v>
      </c>
      <c r="C43" s="112">
        <v>2</v>
      </c>
      <c r="D43" s="144" t="s">
        <v>335</v>
      </c>
      <c r="E43" s="67" t="s">
        <v>101</v>
      </c>
      <c r="F43" s="69" t="s">
        <v>11</v>
      </c>
      <c r="G43" s="89">
        <v>20</v>
      </c>
      <c r="H43" s="87" t="s">
        <v>182</v>
      </c>
      <c r="I43" s="81" t="s">
        <v>47</v>
      </c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8"/>
    </row>
    <row r="44" spans="1:39" ht="90" x14ac:dyDescent="0.2">
      <c r="A44" s="110" t="s">
        <v>62</v>
      </c>
      <c r="B44" s="111" t="s">
        <v>77</v>
      </c>
      <c r="C44" s="112">
        <v>2</v>
      </c>
      <c r="D44" s="144" t="s">
        <v>335</v>
      </c>
      <c r="E44" s="67" t="s">
        <v>101</v>
      </c>
      <c r="F44" s="69" t="s">
        <v>63</v>
      </c>
      <c r="G44" s="70">
        <v>12</v>
      </c>
      <c r="H44" s="125" t="s">
        <v>181</v>
      </c>
      <c r="I44" s="259" t="s">
        <v>29</v>
      </c>
      <c r="J44" s="260"/>
      <c r="K44" s="150" t="s">
        <v>171</v>
      </c>
      <c r="L44" s="86" t="s">
        <v>133</v>
      </c>
      <c r="M44" s="217" t="s">
        <v>10</v>
      </c>
      <c r="N44" s="218"/>
      <c r="O44" s="219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2"/>
    </row>
    <row r="45" spans="1:39" ht="39" customHeight="1" x14ac:dyDescent="0.2">
      <c r="A45" s="110" t="s">
        <v>14</v>
      </c>
      <c r="B45" s="111" t="s">
        <v>74</v>
      </c>
      <c r="C45" s="112">
        <v>2</v>
      </c>
      <c r="D45" s="144" t="s">
        <v>335</v>
      </c>
      <c r="E45" s="67" t="s">
        <v>101</v>
      </c>
      <c r="F45" s="69" t="s">
        <v>56</v>
      </c>
      <c r="G45" s="89">
        <v>10</v>
      </c>
      <c r="H45" s="265" t="s">
        <v>57</v>
      </c>
      <c r="I45" s="281"/>
      <c r="J45" s="281"/>
      <c r="K45" s="266"/>
      <c r="L45" s="86" t="s">
        <v>133</v>
      </c>
      <c r="M45" s="259" t="s">
        <v>10</v>
      </c>
      <c r="N45" s="259"/>
      <c r="O45" s="259"/>
      <c r="P45" s="122"/>
      <c r="Q45" s="122"/>
      <c r="R45" s="122"/>
      <c r="S45" s="122"/>
      <c r="T45" s="122"/>
      <c r="U45" s="122"/>
      <c r="V45" s="122"/>
      <c r="W45" s="122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17"/>
    </row>
    <row r="46" spans="1:39" ht="51" customHeight="1" x14ac:dyDescent="0.2">
      <c r="A46" s="110" t="s">
        <v>122</v>
      </c>
      <c r="B46" s="111" t="s">
        <v>75</v>
      </c>
      <c r="C46" s="112">
        <v>2</v>
      </c>
      <c r="D46" s="144" t="s">
        <v>335</v>
      </c>
      <c r="E46" s="67" t="s">
        <v>101</v>
      </c>
      <c r="F46" s="69" t="s">
        <v>328</v>
      </c>
      <c r="G46" s="89">
        <v>80</v>
      </c>
      <c r="H46" s="79" t="s">
        <v>46</v>
      </c>
      <c r="I46" s="86" t="s">
        <v>172</v>
      </c>
      <c r="J46" s="194" t="s">
        <v>167</v>
      </c>
      <c r="K46" s="195"/>
      <c r="L46" s="195"/>
      <c r="M46" s="195"/>
      <c r="N46" s="195"/>
      <c r="O46" s="195"/>
      <c r="P46" s="119" t="s">
        <v>133</v>
      </c>
      <c r="Q46" s="184" t="s">
        <v>120</v>
      </c>
      <c r="R46" s="185"/>
      <c r="S46" s="190"/>
      <c r="T46" s="184" t="s">
        <v>121</v>
      </c>
      <c r="U46" s="185"/>
      <c r="V46" s="185"/>
      <c r="W46" s="185"/>
      <c r="X46" s="184" t="s">
        <v>174</v>
      </c>
      <c r="Y46" s="185"/>
      <c r="Z46" s="185"/>
      <c r="AA46" s="185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17"/>
    </row>
    <row r="47" spans="1:39" ht="61.5" customHeight="1" x14ac:dyDescent="0.2">
      <c r="A47" s="141" t="s">
        <v>12</v>
      </c>
      <c r="B47" s="142"/>
      <c r="C47" s="143">
        <v>2</v>
      </c>
      <c r="D47" s="144" t="s">
        <v>335</v>
      </c>
      <c r="E47" s="56" t="s">
        <v>101</v>
      </c>
      <c r="F47" s="58" t="s">
        <v>61</v>
      </c>
      <c r="G47" s="70">
        <v>12</v>
      </c>
      <c r="H47" s="217" t="s">
        <v>60</v>
      </c>
      <c r="I47" s="218"/>
      <c r="J47" s="218"/>
      <c r="K47" s="219"/>
      <c r="L47" s="153" t="s">
        <v>133</v>
      </c>
      <c r="M47" s="283" t="s">
        <v>10</v>
      </c>
      <c r="N47" s="283"/>
      <c r="O47" s="283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9"/>
    </row>
    <row r="48" spans="1:39" ht="61.5" customHeight="1" x14ac:dyDescent="0.2">
      <c r="A48" s="141" t="s">
        <v>192</v>
      </c>
      <c r="B48" s="142" t="s">
        <v>193</v>
      </c>
      <c r="C48" s="143">
        <v>2</v>
      </c>
      <c r="D48" s="144" t="s">
        <v>335</v>
      </c>
      <c r="E48" s="56" t="s">
        <v>101</v>
      </c>
      <c r="F48" s="58" t="s">
        <v>306</v>
      </c>
      <c r="G48" s="72">
        <v>16</v>
      </c>
      <c r="H48" s="87" t="s">
        <v>194</v>
      </c>
      <c r="I48" s="95" t="s">
        <v>195</v>
      </c>
      <c r="J48" s="86" t="s">
        <v>172</v>
      </c>
      <c r="K48" s="217" t="s">
        <v>167</v>
      </c>
      <c r="L48" s="218"/>
      <c r="M48" s="218"/>
      <c r="N48" s="285"/>
      <c r="O48" s="286"/>
      <c r="P48" s="119" t="s">
        <v>133</v>
      </c>
      <c r="Q48" s="259" t="s">
        <v>10</v>
      </c>
      <c r="R48" s="259"/>
      <c r="S48" s="259"/>
      <c r="T48" s="147"/>
      <c r="U48" s="147"/>
      <c r="V48" s="147"/>
      <c r="W48" s="147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9"/>
    </row>
    <row r="49" spans="1:39" ht="67.5" customHeight="1" x14ac:dyDescent="0.2">
      <c r="A49" s="110" t="s">
        <v>189</v>
      </c>
      <c r="B49" s="111" t="s">
        <v>77</v>
      </c>
      <c r="C49" s="112">
        <v>2</v>
      </c>
      <c r="D49" s="113" t="s">
        <v>281</v>
      </c>
      <c r="E49" s="67" t="s">
        <v>101</v>
      </c>
      <c r="F49" s="69" t="s">
        <v>34</v>
      </c>
      <c r="G49" s="89">
        <v>0.5</v>
      </c>
      <c r="H49" s="124"/>
      <c r="I49" s="81" t="s">
        <v>65</v>
      </c>
      <c r="J49" s="194" t="s">
        <v>66</v>
      </c>
      <c r="K49" s="195"/>
      <c r="L49" s="86" t="s">
        <v>133</v>
      </c>
      <c r="M49" s="81" t="s">
        <v>67</v>
      </c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3"/>
      <c r="Y49" s="123"/>
      <c r="Z49" s="123"/>
      <c r="AA49" s="123"/>
      <c r="AB49" s="123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2"/>
    </row>
    <row r="50" spans="1:39" ht="49.5" customHeight="1" x14ac:dyDescent="0.2">
      <c r="A50" s="110" t="s">
        <v>78</v>
      </c>
      <c r="B50" s="111" t="s">
        <v>71</v>
      </c>
      <c r="C50" s="112">
        <v>2</v>
      </c>
      <c r="D50" s="113" t="s">
        <v>281</v>
      </c>
      <c r="E50" s="67" t="s">
        <v>101</v>
      </c>
      <c r="F50" s="69" t="s">
        <v>34</v>
      </c>
      <c r="G50" s="89">
        <v>0.3</v>
      </c>
      <c r="H50" s="124"/>
      <c r="I50" s="81" t="s">
        <v>65</v>
      </c>
      <c r="J50" s="194" t="s">
        <v>66</v>
      </c>
      <c r="K50" s="261"/>
      <c r="L50" s="86" t="s">
        <v>133</v>
      </c>
      <c r="M50" s="81" t="s">
        <v>67</v>
      </c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2"/>
    </row>
    <row r="51" spans="1:39" ht="58.5" customHeight="1" thickBot="1" x14ac:dyDescent="0.25">
      <c r="A51" s="154" t="s">
        <v>53</v>
      </c>
      <c r="B51" s="134" t="s">
        <v>75</v>
      </c>
      <c r="C51" s="135">
        <v>2</v>
      </c>
      <c r="D51" s="144" t="s">
        <v>335</v>
      </c>
      <c r="E51" s="106" t="s">
        <v>101</v>
      </c>
      <c r="F51" s="108" t="s">
        <v>305</v>
      </c>
      <c r="G51" s="109">
        <v>30</v>
      </c>
      <c r="H51" s="155"/>
      <c r="I51" s="155"/>
      <c r="J51" s="155"/>
      <c r="K51" s="155"/>
      <c r="L51" s="156" t="s">
        <v>173</v>
      </c>
      <c r="M51" s="215" t="s">
        <v>167</v>
      </c>
      <c r="N51" s="216"/>
      <c r="O51" s="216"/>
      <c r="P51" s="216"/>
      <c r="Q51" s="216"/>
      <c r="R51" s="216"/>
      <c r="S51" s="282"/>
      <c r="T51" s="156" t="s">
        <v>133</v>
      </c>
      <c r="U51" s="212" t="s">
        <v>10</v>
      </c>
      <c r="V51" s="213"/>
      <c r="W51" s="214"/>
      <c r="X51" s="137"/>
      <c r="Y51" s="137"/>
      <c r="Z51" s="13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8"/>
    </row>
    <row r="52" spans="1:39" ht="72" customHeight="1" x14ac:dyDescent="0.2">
      <c r="A52" s="141" t="s">
        <v>13</v>
      </c>
      <c r="B52" s="142"/>
      <c r="C52" s="143">
        <v>3</v>
      </c>
      <c r="D52" s="144"/>
      <c r="E52" s="56" t="s">
        <v>101</v>
      </c>
      <c r="F52" s="58" t="s">
        <v>307</v>
      </c>
      <c r="G52" s="70">
        <v>8</v>
      </c>
      <c r="H52" s="257" t="s">
        <v>127</v>
      </c>
      <c r="I52" s="258"/>
      <c r="J52" s="159" t="s">
        <v>128</v>
      </c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9"/>
    </row>
    <row r="53" spans="1:39" ht="40.5" customHeight="1" x14ac:dyDescent="0.2">
      <c r="A53" s="160" t="s">
        <v>58</v>
      </c>
      <c r="B53" s="111"/>
      <c r="C53" s="112">
        <v>3</v>
      </c>
      <c r="D53" s="113"/>
      <c r="E53" s="67" t="s">
        <v>101</v>
      </c>
      <c r="F53" s="58" t="s">
        <v>256</v>
      </c>
      <c r="G53" s="89">
        <v>7.2</v>
      </c>
      <c r="H53" s="159" t="s">
        <v>187</v>
      </c>
      <c r="I53" s="86" t="s">
        <v>133</v>
      </c>
      <c r="J53" s="217" t="s">
        <v>186</v>
      </c>
      <c r="K53" s="219"/>
      <c r="L53" s="161"/>
      <c r="M53" s="161"/>
      <c r="N53" s="147"/>
      <c r="O53" s="147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8"/>
    </row>
    <row r="54" spans="1:39" ht="45" x14ac:dyDescent="0.2">
      <c r="A54" s="110" t="s">
        <v>42</v>
      </c>
      <c r="B54" s="111" t="s">
        <v>73</v>
      </c>
      <c r="C54" s="112">
        <v>3</v>
      </c>
      <c r="D54" s="144" t="s">
        <v>335</v>
      </c>
      <c r="E54" s="67" t="s">
        <v>101</v>
      </c>
      <c r="F54" s="69" t="s">
        <v>41</v>
      </c>
      <c r="G54" s="89">
        <v>40</v>
      </c>
      <c r="H54" s="81" t="s">
        <v>43</v>
      </c>
      <c r="I54" s="217" t="s">
        <v>44</v>
      </c>
      <c r="J54" s="218"/>
      <c r="K54" s="218"/>
      <c r="L54" s="86" t="s">
        <v>133</v>
      </c>
      <c r="M54" s="217" t="s">
        <v>10</v>
      </c>
      <c r="N54" s="218"/>
      <c r="O54" s="219"/>
      <c r="P54" s="76"/>
      <c r="Q54" s="76"/>
      <c r="R54" s="76"/>
      <c r="S54" s="76"/>
      <c r="T54" s="120"/>
      <c r="U54" s="120"/>
      <c r="V54" s="120"/>
      <c r="W54" s="120"/>
      <c r="X54" s="120"/>
      <c r="Y54" s="120"/>
      <c r="Z54" s="120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62"/>
    </row>
    <row r="55" spans="1:39" ht="54" customHeight="1" x14ac:dyDescent="0.25">
      <c r="A55" s="110" t="s">
        <v>54</v>
      </c>
      <c r="B55" s="111" t="s">
        <v>73</v>
      </c>
      <c r="C55" s="112">
        <v>3</v>
      </c>
      <c r="D55" s="144" t="s">
        <v>335</v>
      </c>
      <c r="E55" s="67" t="s">
        <v>101</v>
      </c>
      <c r="F55" s="69" t="s">
        <v>55</v>
      </c>
      <c r="G55" s="89">
        <v>40</v>
      </c>
      <c r="H55" s="217" t="s">
        <v>329</v>
      </c>
      <c r="I55" s="218"/>
      <c r="J55" s="218"/>
      <c r="K55" s="218"/>
      <c r="L55" s="86" t="s">
        <v>133</v>
      </c>
      <c r="M55" s="194" t="s">
        <v>10</v>
      </c>
      <c r="N55" s="195"/>
      <c r="O55" s="261"/>
      <c r="P55" s="76"/>
      <c r="Q55" s="76"/>
      <c r="R55" s="76"/>
      <c r="S55" s="76"/>
      <c r="T55" s="115"/>
      <c r="U55" s="115"/>
      <c r="V55" s="115"/>
      <c r="W55" s="115"/>
      <c r="X55" s="115"/>
      <c r="Y55" s="115"/>
      <c r="Z55" s="115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7"/>
    </row>
    <row r="56" spans="1:39" ht="47.25" x14ac:dyDescent="0.2">
      <c r="A56" s="110" t="s">
        <v>45</v>
      </c>
      <c r="B56" s="111" t="s">
        <v>75</v>
      </c>
      <c r="C56" s="112">
        <v>3</v>
      </c>
      <c r="D56" s="144" t="s">
        <v>335</v>
      </c>
      <c r="E56" s="67" t="s">
        <v>101</v>
      </c>
      <c r="F56" s="69" t="s">
        <v>257</v>
      </c>
      <c r="G56" s="89">
        <v>242</v>
      </c>
      <c r="H56" s="217" t="s">
        <v>46</v>
      </c>
      <c r="I56" s="218"/>
      <c r="J56" s="218"/>
      <c r="K56" s="218"/>
      <c r="L56" s="218"/>
      <c r="M56" s="218"/>
      <c r="N56" s="219"/>
      <c r="O56" s="86" t="s">
        <v>172</v>
      </c>
      <c r="P56" s="194" t="s">
        <v>167</v>
      </c>
      <c r="Q56" s="195"/>
      <c r="R56" s="195"/>
      <c r="S56" s="195"/>
      <c r="T56" s="195"/>
      <c r="U56" s="195"/>
      <c r="V56" s="195"/>
      <c r="W56" s="261"/>
      <c r="X56" s="119" t="s">
        <v>133</v>
      </c>
      <c r="Y56" s="184" t="s">
        <v>120</v>
      </c>
      <c r="Z56" s="185"/>
      <c r="AA56" s="190"/>
      <c r="AB56" s="184" t="s">
        <v>121</v>
      </c>
      <c r="AC56" s="185"/>
      <c r="AD56" s="185"/>
      <c r="AE56" s="190"/>
      <c r="AF56" s="184" t="s">
        <v>174</v>
      </c>
      <c r="AG56" s="185"/>
      <c r="AH56" s="185"/>
      <c r="AI56" s="190"/>
      <c r="AJ56" s="121"/>
      <c r="AK56" s="121"/>
      <c r="AL56" s="121"/>
      <c r="AM56" s="162"/>
    </row>
    <row r="57" spans="1:39" ht="90" x14ac:dyDescent="0.25">
      <c r="A57" s="110" t="s">
        <v>124</v>
      </c>
      <c r="B57" s="111" t="s">
        <v>74</v>
      </c>
      <c r="C57" s="112">
        <v>3</v>
      </c>
      <c r="D57" s="144" t="s">
        <v>335</v>
      </c>
      <c r="E57" s="67" t="s">
        <v>101</v>
      </c>
      <c r="F57" s="69" t="s">
        <v>34</v>
      </c>
      <c r="G57" s="72">
        <v>10</v>
      </c>
      <c r="H57" s="76"/>
      <c r="I57" s="81" t="s">
        <v>30</v>
      </c>
      <c r="J57" s="81" t="s">
        <v>31</v>
      </c>
      <c r="K57" s="229" t="s">
        <v>40</v>
      </c>
      <c r="L57" s="230"/>
      <c r="M57" s="86" t="s">
        <v>133</v>
      </c>
      <c r="N57" s="262" t="s">
        <v>37</v>
      </c>
      <c r="O57" s="264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17"/>
    </row>
    <row r="58" spans="1:39" ht="90" x14ac:dyDescent="0.25">
      <c r="A58" s="110" t="s">
        <v>64</v>
      </c>
      <c r="B58" s="111" t="s">
        <v>71</v>
      </c>
      <c r="C58" s="112">
        <v>3</v>
      </c>
      <c r="D58" s="113" t="s">
        <v>333</v>
      </c>
      <c r="E58" s="67" t="s">
        <v>101</v>
      </c>
      <c r="F58" s="69" t="s">
        <v>34</v>
      </c>
      <c r="G58" s="89">
        <v>20</v>
      </c>
      <c r="H58" s="124"/>
      <c r="I58" s="124"/>
      <c r="J58" s="81" t="s">
        <v>30</v>
      </c>
      <c r="K58" s="81" t="s">
        <v>31</v>
      </c>
      <c r="L58" s="194" t="s">
        <v>40</v>
      </c>
      <c r="M58" s="195"/>
      <c r="N58" s="195"/>
      <c r="O58" s="261"/>
      <c r="P58" s="86" t="s">
        <v>172</v>
      </c>
      <c r="Q58" s="194" t="s">
        <v>167</v>
      </c>
      <c r="R58" s="195"/>
      <c r="S58" s="195"/>
      <c r="T58" s="195"/>
      <c r="U58" s="195"/>
      <c r="V58" s="195"/>
      <c r="W58" s="195"/>
      <c r="X58" s="119" t="s">
        <v>133</v>
      </c>
      <c r="Y58" s="194" t="s">
        <v>10</v>
      </c>
      <c r="Z58" s="195"/>
      <c r="AA58" s="195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17"/>
    </row>
    <row r="59" spans="1:39" ht="90" x14ac:dyDescent="0.25">
      <c r="A59" s="110" t="s">
        <v>8</v>
      </c>
      <c r="B59" s="111" t="s">
        <v>73</v>
      </c>
      <c r="C59" s="112">
        <v>3</v>
      </c>
      <c r="D59" s="144" t="s">
        <v>335</v>
      </c>
      <c r="E59" s="67" t="s">
        <v>101</v>
      </c>
      <c r="F59" s="69" t="s">
        <v>34</v>
      </c>
      <c r="G59" s="89">
        <v>30</v>
      </c>
      <c r="H59" s="122"/>
      <c r="I59" s="122"/>
      <c r="J59" s="122"/>
      <c r="K59" s="122"/>
      <c r="L59" s="122"/>
      <c r="M59" s="81" t="s">
        <v>30</v>
      </c>
      <c r="N59" s="81" t="s">
        <v>31</v>
      </c>
      <c r="O59" s="262" t="s">
        <v>33</v>
      </c>
      <c r="P59" s="263"/>
      <c r="Q59" s="263"/>
      <c r="R59" s="264"/>
      <c r="S59" s="86" t="s">
        <v>172</v>
      </c>
      <c r="T59" s="217" t="s">
        <v>167</v>
      </c>
      <c r="U59" s="218"/>
      <c r="V59" s="218"/>
      <c r="W59" s="219"/>
      <c r="X59" s="119" t="s">
        <v>133</v>
      </c>
      <c r="Y59" s="194" t="s">
        <v>10</v>
      </c>
      <c r="Z59" s="195"/>
      <c r="AA59" s="195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17"/>
    </row>
    <row r="60" spans="1:39" ht="90.75" thickBot="1" x14ac:dyDescent="0.25">
      <c r="A60" s="154" t="s">
        <v>188</v>
      </c>
      <c r="B60" s="134" t="s">
        <v>74</v>
      </c>
      <c r="C60" s="135">
        <v>3</v>
      </c>
      <c r="D60" s="144" t="s">
        <v>335</v>
      </c>
      <c r="E60" s="106" t="s">
        <v>101</v>
      </c>
      <c r="F60" s="108" t="s">
        <v>123</v>
      </c>
      <c r="G60" s="163">
        <v>80</v>
      </c>
      <c r="H60" s="155"/>
      <c r="I60" s="164"/>
      <c r="J60" s="165"/>
      <c r="K60" s="165"/>
      <c r="L60" s="165"/>
      <c r="M60" s="165"/>
      <c r="N60" s="165"/>
      <c r="O60" s="165"/>
      <c r="P60" s="137"/>
      <c r="Q60" s="137"/>
      <c r="R60" s="137"/>
      <c r="S60" s="137"/>
      <c r="T60" s="137"/>
      <c r="U60" s="137"/>
      <c r="V60" s="139" t="s">
        <v>30</v>
      </c>
      <c r="W60" s="166" t="s">
        <v>31</v>
      </c>
      <c r="X60" s="220" t="s">
        <v>33</v>
      </c>
      <c r="Y60" s="221"/>
      <c r="Z60" s="221"/>
      <c r="AA60" s="221"/>
      <c r="AB60" s="156" t="s">
        <v>172</v>
      </c>
      <c r="AC60" s="212" t="s">
        <v>167</v>
      </c>
      <c r="AD60" s="213"/>
      <c r="AE60" s="213"/>
      <c r="AF60" s="213"/>
      <c r="AG60" s="213"/>
      <c r="AH60" s="213"/>
      <c r="AI60" s="214"/>
      <c r="AJ60" s="140" t="s">
        <v>133</v>
      </c>
      <c r="AK60" s="215" t="s">
        <v>10</v>
      </c>
      <c r="AL60" s="216"/>
      <c r="AM60" s="216"/>
    </row>
    <row r="61" spans="1:39" ht="33" customHeight="1" x14ac:dyDescent="0.2">
      <c r="A61" s="255" t="s">
        <v>104</v>
      </c>
      <c r="B61" s="256"/>
      <c r="C61" s="256"/>
      <c r="D61" s="256"/>
      <c r="E61" s="256"/>
      <c r="F61" s="256"/>
      <c r="G61" s="50">
        <f>J61+N61+R61+V61+Z61+AD61+AH61+AL61</f>
        <v>8.36</v>
      </c>
      <c r="H61" s="243" t="s">
        <v>108</v>
      </c>
      <c r="I61" s="244"/>
      <c r="J61" s="250">
        <f>G63+G64+SUM(G65:G69)</f>
        <v>1.5699999999999998</v>
      </c>
      <c r="K61" s="251"/>
      <c r="L61" s="196" t="s">
        <v>108</v>
      </c>
      <c r="M61" s="197"/>
      <c r="N61" s="198">
        <f>SUM(G64:G69)</f>
        <v>0.97</v>
      </c>
      <c r="O61" s="199"/>
      <c r="P61" s="200" t="s">
        <v>108</v>
      </c>
      <c r="Q61" s="201"/>
      <c r="R61" s="202">
        <f>SUM(G64:G69)</f>
        <v>0.97</v>
      </c>
      <c r="S61" s="203"/>
      <c r="T61" s="204" t="s">
        <v>108</v>
      </c>
      <c r="U61" s="205"/>
      <c r="V61" s="222">
        <f>SUM(G64:G69)</f>
        <v>0.97</v>
      </c>
      <c r="W61" s="223"/>
      <c r="X61" s="270" t="s">
        <v>108</v>
      </c>
      <c r="Y61" s="271"/>
      <c r="Z61" s="211">
        <f>SUM(G64:G69)</f>
        <v>0.97</v>
      </c>
      <c r="AA61" s="211"/>
      <c r="AB61" s="191" t="s">
        <v>148</v>
      </c>
      <c r="AC61" s="192"/>
      <c r="AD61" s="193">
        <f>SUM(G64:G69)</f>
        <v>0.97</v>
      </c>
      <c r="AE61" s="193"/>
      <c r="AF61" s="206" t="s">
        <v>149</v>
      </c>
      <c r="AG61" s="207"/>
      <c r="AH61" s="208">
        <f>SUM(G64:G69)</f>
        <v>0.97</v>
      </c>
      <c r="AI61" s="208"/>
      <c r="AJ61" s="209" t="s">
        <v>150</v>
      </c>
      <c r="AK61" s="210"/>
      <c r="AL61" s="252">
        <f>SUM(G64:G69)</f>
        <v>0.97</v>
      </c>
      <c r="AM61" s="252"/>
    </row>
    <row r="62" spans="1:39" ht="47.25" x14ac:dyDescent="0.2">
      <c r="A62" s="66" t="s">
        <v>1</v>
      </c>
      <c r="B62" s="67"/>
      <c r="C62" s="67">
        <v>1</v>
      </c>
      <c r="D62" s="68" t="s">
        <v>282</v>
      </c>
      <c r="E62" s="67" t="s">
        <v>114</v>
      </c>
      <c r="F62" s="69" t="s">
        <v>96</v>
      </c>
      <c r="G62" s="89" t="s">
        <v>96</v>
      </c>
      <c r="H62" s="184" t="s">
        <v>117</v>
      </c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6"/>
    </row>
    <row r="63" spans="1:39" ht="60" x14ac:dyDescent="0.2">
      <c r="A63" s="71" t="s">
        <v>109</v>
      </c>
      <c r="B63" s="67"/>
      <c r="C63" s="67">
        <v>1</v>
      </c>
      <c r="D63" s="68" t="s">
        <v>282</v>
      </c>
      <c r="E63" s="67" t="s">
        <v>114</v>
      </c>
      <c r="F63" s="69" t="s">
        <v>258</v>
      </c>
      <c r="G63" s="89">
        <v>0.6</v>
      </c>
      <c r="H63" s="253" t="s">
        <v>287</v>
      </c>
      <c r="I63" s="254"/>
      <c r="J63" s="184" t="s">
        <v>288</v>
      </c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6"/>
    </row>
    <row r="64" spans="1:39" ht="86.25" customHeight="1" x14ac:dyDescent="0.25">
      <c r="A64" s="71" t="s">
        <v>319</v>
      </c>
      <c r="B64" s="67"/>
      <c r="C64" s="67">
        <v>1</v>
      </c>
      <c r="D64" s="68" t="s">
        <v>282</v>
      </c>
      <c r="E64" s="67" t="s">
        <v>114</v>
      </c>
      <c r="F64" s="69" t="s">
        <v>322</v>
      </c>
      <c r="G64" s="91">
        <v>0.3</v>
      </c>
      <c r="H64" s="95" t="s">
        <v>321</v>
      </c>
      <c r="I64" s="81" t="s">
        <v>320</v>
      </c>
      <c r="J64" s="115"/>
      <c r="K64" s="115"/>
      <c r="L64" s="95" t="s">
        <v>321</v>
      </c>
      <c r="M64" s="81" t="s">
        <v>320</v>
      </c>
      <c r="N64" s="115"/>
      <c r="O64" s="115"/>
      <c r="P64" s="95" t="s">
        <v>321</v>
      </c>
      <c r="Q64" s="81" t="s">
        <v>320</v>
      </c>
      <c r="R64" s="115"/>
      <c r="S64" s="115"/>
      <c r="T64" s="95" t="s">
        <v>321</v>
      </c>
      <c r="U64" s="81" t="s">
        <v>320</v>
      </c>
      <c r="V64" s="115"/>
      <c r="W64" s="115"/>
      <c r="X64" s="95" t="s">
        <v>321</v>
      </c>
      <c r="Y64" s="81" t="s">
        <v>320</v>
      </c>
      <c r="Z64" s="115"/>
      <c r="AA64" s="116"/>
      <c r="AB64" s="95" t="s">
        <v>321</v>
      </c>
      <c r="AC64" s="81" t="s">
        <v>320</v>
      </c>
      <c r="AD64" s="116"/>
      <c r="AE64" s="116"/>
      <c r="AF64" s="95" t="s">
        <v>321</v>
      </c>
      <c r="AG64" s="81" t="s">
        <v>320</v>
      </c>
      <c r="AH64" s="116"/>
      <c r="AI64" s="116"/>
      <c r="AJ64" s="95" t="s">
        <v>321</v>
      </c>
      <c r="AK64" s="81" t="s">
        <v>320</v>
      </c>
      <c r="AL64" s="116"/>
      <c r="AM64" s="167"/>
    </row>
    <row r="65" spans="1:39" ht="47.25" x14ac:dyDescent="0.2">
      <c r="A65" s="71" t="s">
        <v>110</v>
      </c>
      <c r="B65" s="67"/>
      <c r="C65" s="67">
        <v>1</v>
      </c>
      <c r="D65" s="68" t="s">
        <v>282</v>
      </c>
      <c r="E65" s="67" t="s">
        <v>114</v>
      </c>
      <c r="F65" s="168" t="s">
        <v>0</v>
      </c>
      <c r="G65" s="91">
        <v>0.25</v>
      </c>
      <c r="H65" s="184" t="s">
        <v>134</v>
      </c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6"/>
    </row>
    <row r="66" spans="1:39" ht="47.25" x14ac:dyDescent="0.2">
      <c r="A66" s="66" t="s">
        <v>2</v>
      </c>
      <c r="B66" s="67"/>
      <c r="C66" s="67">
        <v>1</v>
      </c>
      <c r="D66" s="68" t="s">
        <v>283</v>
      </c>
      <c r="E66" s="67" t="s">
        <v>114</v>
      </c>
      <c r="F66" s="224" t="s">
        <v>308</v>
      </c>
      <c r="G66" s="91">
        <v>0.12</v>
      </c>
      <c r="H66" s="184" t="s">
        <v>134</v>
      </c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6"/>
    </row>
    <row r="67" spans="1:39" ht="47.25" x14ac:dyDescent="0.2">
      <c r="A67" s="66" t="s">
        <v>3</v>
      </c>
      <c r="B67" s="67"/>
      <c r="C67" s="67">
        <v>1</v>
      </c>
      <c r="D67" s="68" t="s">
        <v>284</v>
      </c>
      <c r="E67" s="67" t="s">
        <v>114</v>
      </c>
      <c r="F67" s="225"/>
      <c r="G67" s="91">
        <v>0.1</v>
      </c>
      <c r="H67" s="184" t="s">
        <v>134</v>
      </c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6"/>
    </row>
    <row r="68" spans="1:39" ht="47.25" x14ac:dyDescent="0.2">
      <c r="A68" s="66" t="s">
        <v>4</v>
      </c>
      <c r="B68" s="67"/>
      <c r="C68" s="67">
        <v>2</v>
      </c>
      <c r="D68" s="68" t="s">
        <v>285</v>
      </c>
      <c r="E68" s="67" t="s">
        <v>114</v>
      </c>
      <c r="F68" s="225"/>
      <c r="G68" s="91">
        <v>0.1</v>
      </c>
      <c r="H68" s="184" t="s">
        <v>134</v>
      </c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6"/>
    </row>
    <row r="69" spans="1:39" ht="48" thickBot="1" x14ac:dyDescent="0.25">
      <c r="A69" s="169" t="s">
        <v>5</v>
      </c>
      <c r="B69" s="106"/>
      <c r="C69" s="106">
        <v>2</v>
      </c>
      <c r="D69" s="170" t="s">
        <v>286</v>
      </c>
      <c r="E69" s="67" t="s">
        <v>114</v>
      </c>
      <c r="F69" s="226"/>
      <c r="G69" s="171">
        <v>0.1</v>
      </c>
      <c r="H69" s="187" t="s">
        <v>134</v>
      </c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9"/>
    </row>
    <row r="70" spans="1:39" ht="38.25" customHeight="1" x14ac:dyDescent="0.2">
      <c r="A70" s="248" t="s">
        <v>105</v>
      </c>
      <c r="B70" s="249"/>
      <c r="C70" s="249"/>
      <c r="D70" s="249"/>
      <c r="E70" s="249"/>
      <c r="F70" s="249"/>
      <c r="G70" s="50">
        <f>J70+N70+R70+V70+Z70+AD70+AH70+AL70</f>
        <v>4.4799999999999986</v>
      </c>
      <c r="H70" s="243" t="s">
        <v>108</v>
      </c>
      <c r="I70" s="244"/>
      <c r="J70" s="250">
        <f>G71+G73</f>
        <v>2.06</v>
      </c>
      <c r="K70" s="251"/>
      <c r="L70" s="196" t="s">
        <v>129</v>
      </c>
      <c r="M70" s="197"/>
      <c r="N70" s="198">
        <f>G71</f>
        <v>0.06</v>
      </c>
      <c r="O70" s="199"/>
      <c r="P70" s="200" t="s">
        <v>130</v>
      </c>
      <c r="Q70" s="201"/>
      <c r="R70" s="246">
        <f>G71</f>
        <v>0.06</v>
      </c>
      <c r="S70" s="247"/>
      <c r="T70" s="204" t="s">
        <v>131</v>
      </c>
      <c r="U70" s="205"/>
      <c r="V70" s="222">
        <f>G71+G73</f>
        <v>2.06</v>
      </c>
      <c r="W70" s="223"/>
      <c r="X70" s="270" t="s">
        <v>132</v>
      </c>
      <c r="Y70" s="271"/>
      <c r="Z70" s="211">
        <f>G71</f>
        <v>0.06</v>
      </c>
      <c r="AA70" s="211"/>
      <c r="AB70" s="191" t="s">
        <v>148</v>
      </c>
      <c r="AC70" s="192"/>
      <c r="AD70" s="193">
        <f>G71</f>
        <v>0.06</v>
      </c>
      <c r="AE70" s="193"/>
      <c r="AF70" s="206" t="s">
        <v>149</v>
      </c>
      <c r="AG70" s="207"/>
      <c r="AH70" s="208">
        <f>G71</f>
        <v>0.06</v>
      </c>
      <c r="AI70" s="208"/>
      <c r="AJ70" s="209" t="s">
        <v>150</v>
      </c>
      <c r="AK70" s="210"/>
      <c r="AL70" s="252">
        <f>G71</f>
        <v>0.06</v>
      </c>
      <c r="AM70" s="252"/>
    </row>
    <row r="71" spans="1:39" ht="130.5" customHeight="1" x14ac:dyDescent="0.2">
      <c r="A71" s="172" t="s">
        <v>81</v>
      </c>
      <c r="B71" s="173"/>
      <c r="C71" s="173">
        <v>1</v>
      </c>
      <c r="D71" s="170" t="s">
        <v>259</v>
      </c>
      <c r="E71" s="173" t="s">
        <v>112</v>
      </c>
      <c r="F71" s="168" t="s">
        <v>236</v>
      </c>
      <c r="G71" s="174">
        <v>0.06</v>
      </c>
      <c r="H71" s="175" t="s">
        <v>70</v>
      </c>
      <c r="I71" s="217" t="s">
        <v>271</v>
      </c>
      <c r="J71" s="218"/>
      <c r="K71" s="175" t="s">
        <v>268</v>
      </c>
      <c r="L71" s="217" t="s">
        <v>267</v>
      </c>
      <c r="M71" s="218"/>
      <c r="N71" s="218"/>
      <c r="O71" s="218"/>
      <c r="P71" s="218"/>
      <c r="Q71" s="218"/>
      <c r="R71" s="218"/>
      <c r="S71" s="218"/>
      <c r="T71" s="218"/>
      <c r="U71" s="218"/>
      <c r="V71" s="219"/>
      <c r="W71" s="175" t="s">
        <v>269</v>
      </c>
      <c r="X71" s="217" t="s">
        <v>267</v>
      </c>
      <c r="Y71" s="218"/>
      <c r="Z71" s="218"/>
      <c r="AA71" s="218"/>
      <c r="AB71" s="218"/>
      <c r="AC71" s="218"/>
      <c r="AD71" s="218"/>
      <c r="AE71" s="218"/>
      <c r="AF71" s="218"/>
      <c r="AG71" s="218"/>
      <c r="AH71" s="219"/>
      <c r="AI71" s="175" t="s">
        <v>270</v>
      </c>
      <c r="AJ71" s="217" t="s">
        <v>267</v>
      </c>
      <c r="AK71" s="218"/>
      <c r="AL71" s="218"/>
      <c r="AM71" s="219"/>
    </row>
    <row r="72" spans="1:39" ht="47.25" x14ac:dyDescent="0.2">
      <c r="A72" s="66" t="s">
        <v>309</v>
      </c>
      <c r="B72" s="67"/>
      <c r="C72" s="67">
        <v>1</v>
      </c>
      <c r="D72" s="170" t="s">
        <v>260</v>
      </c>
      <c r="E72" s="173" t="s">
        <v>112</v>
      </c>
      <c r="F72" s="69" t="s">
        <v>310</v>
      </c>
      <c r="G72" s="89">
        <v>0</v>
      </c>
      <c r="H72" s="275" t="s">
        <v>0</v>
      </c>
      <c r="I72" s="276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  <c r="AI72" s="276"/>
      <c r="AJ72" s="276"/>
      <c r="AK72" s="276"/>
      <c r="AL72" s="276"/>
      <c r="AM72" s="277"/>
    </row>
    <row r="73" spans="1:39" ht="222.75" customHeight="1" thickBot="1" x14ac:dyDescent="0.25">
      <c r="A73" s="176" t="s">
        <v>323</v>
      </c>
      <c r="B73" s="106"/>
      <c r="C73" s="106">
        <v>1</v>
      </c>
      <c r="D73" s="107" t="s">
        <v>260</v>
      </c>
      <c r="E73" s="106" t="s">
        <v>112</v>
      </c>
      <c r="F73" s="177" t="s">
        <v>261</v>
      </c>
      <c r="G73" s="178">
        <v>2</v>
      </c>
      <c r="H73" s="179" t="s">
        <v>262</v>
      </c>
      <c r="I73" s="180"/>
      <c r="J73" s="180"/>
      <c r="K73" s="180"/>
      <c r="L73" s="179" t="s">
        <v>262</v>
      </c>
      <c r="M73" s="180"/>
      <c r="N73" s="180"/>
      <c r="O73" s="180"/>
      <c r="P73" s="179" t="s">
        <v>262</v>
      </c>
      <c r="Q73" s="155"/>
      <c r="R73" s="181" t="s">
        <v>265</v>
      </c>
      <c r="S73" s="181" t="s">
        <v>264</v>
      </c>
      <c r="T73" s="179" t="s">
        <v>262</v>
      </c>
      <c r="U73" s="187" t="s">
        <v>263</v>
      </c>
      <c r="V73" s="188"/>
      <c r="W73" s="245"/>
      <c r="X73" s="181" t="s">
        <v>266</v>
      </c>
      <c r="Y73" s="155"/>
      <c r="Z73" s="155"/>
      <c r="AA73" s="182"/>
      <c r="AB73" s="179" t="s">
        <v>262</v>
      </c>
      <c r="AC73" s="182"/>
      <c r="AD73" s="182"/>
      <c r="AE73" s="182"/>
      <c r="AF73" s="179" t="s">
        <v>262</v>
      </c>
      <c r="AG73" s="182"/>
      <c r="AH73" s="182"/>
      <c r="AI73" s="182"/>
      <c r="AJ73" s="179" t="s">
        <v>262</v>
      </c>
      <c r="AK73" s="182"/>
      <c r="AL73" s="182"/>
      <c r="AM73" s="183"/>
    </row>
    <row r="74" spans="1:39" ht="53.25" customHeight="1" thickBot="1" x14ac:dyDescent="0.25">
      <c r="A74" s="51"/>
      <c r="B74" s="52"/>
      <c r="C74" s="52"/>
      <c r="D74" s="53"/>
      <c r="E74" s="52"/>
      <c r="F74" s="52"/>
      <c r="G74" s="54">
        <f>SUM(G4+G21+G61+G70)</f>
        <v>1763.1</v>
      </c>
      <c r="H74" s="227" t="s">
        <v>111</v>
      </c>
      <c r="I74" s="228"/>
      <c r="J74" s="294">
        <f>SUM(J4+J21+J61+J70)</f>
        <v>185.29</v>
      </c>
      <c r="K74" s="295"/>
      <c r="L74" s="233" t="s">
        <v>152</v>
      </c>
      <c r="M74" s="234"/>
      <c r="N74" s="235">
        <f>SUM(N4+N21+N61+N70)</f>
        <v>192.33</v>
      </c>
      <c r="O74" s="236"/>
      <c r="P74" s="237" t="s">
        <v>153</v>
      </c>
      <c r="Q74" s="238"/>
      <c r="R74" s="239">
        <f>SUM(R4+R21+R61+R70)</f>
        <v>291.69666666666666</v>
      </c>
      <c r="S74" s="240"/>
      <c r="T74" s="241" t="s">
        <v>154</v>
      </c>
      <c r="U74" s="242"/>
      <c r="V74" s="231">
        <f>SUM(V4+V21+V61+V70)</f>
        <v>233.99666666666667</v>
      </c>
      <c r="W74" s="232"/>
      <c r="X74" s="292" t="s">
        <v>155</v>
      </c>
      <c r="Y74" s="293"/>
      <c r="Z74" s="288">
        <f>SUM(Z4+Z21+Z61+Z70)</f>
        <v>244.76333333333335</v>
      </c>
      <c r="AA74" s="288"/>
      <c r="AB74" s="300" t="s">
        <v>156</v>
      </c>
      <c r="AC74" s="301"/>
      <c r="AD74" s="297">
        <f>SUM(AD4+AD21+AD61+AD70)</f>
        <v>267.29666666666668</v>
      </c>
      <c r="AE74" s="297"/>
      <c r="AF74" s="298" t="s">
        <v>157</v>
      </c>
      <c r="AG74" s="299"/>
      <c r="AH74" s="289">
        <f>SUM(AH4+AH21+AH61+AH70)</f>
        <v>199.19666666666669</v>
      </c>
      <c r="AI74" s="289"/>
      <c r="AJ74" s="290" t="s">
        <v>158</v>
      </c>
      <c r="AK74" s="291"/>
      <c r="AL74" s="287">
        <f>SUM(AL4+AL21+AL61+AL70)</f>
        <v>148.53</v>
      </c>
      <c r="AM74" s="287"/>
    </row>
    <row r="75" spans="1:39" ht="15.75" customHeight="1" x14ac:dyDescent="0.2">
      <c r="A75" s="7"/>
      <c r="B75" s="8"/>
      <c r="C75" s="8"/>
      <c r="D75" s="29"/>
      <c r="E75" s="8"/>
      <c r="F75" s="8"/>
      <c r="G75" s="9"/>
      <c r="H75" s="10"/>
      <c r="I75" s="10"/>
      <c r="J75" s="11"/>
      <c r="K75" s="11"/>
      <c r="L75" s="12"/>
      <c r="M75" s="12"/>
      <c r="N75" s="13"/>
      <c r="O75" s="13"/>
      <c r="P75" s="14"/>
      <c r="Q75" s="14"/>
      <c r="R75" s="15"/>
      <c r="S75" s="15"/>
      <c r="T75" s="16"/>
      <c r="U75" s="16"/>
      <c r="V75" s="17"/>
      <c r="W75" s="17"/>
      <c r="X75" s="18"/>
      <c r="Y75" s="18"/>
      <c r="Z75" s="19"/>
      <c r="AA75" s="19"/>
      <c r="AB75" s="20"/>
      <c r="AC75" s="20"/>
      <c r="AD75" s="21"/>
      <c r="AE75" s="21"/>
      <c r="AF75" s="22"/>
      <c r="AG75" s="22"/>
      <c r="AH75" s="23"/>
      <c r="AI75" s="23"/>
      <c r="AJ75" s="24"/>
      <c r="AK75" s="24"/>
      <c r="AL75" s="25"/>
      <c r="AM75" s="25"/>
    </row>
    <row r="76" spans="1:39" x14ac:dyDescent="0.2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x14ac:dyDescent="0.2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ht="46.5" customHeight="1" x14ac:dyDescent="0.2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ht="43.5" customHeight="1" x14ac:dyDescent="0.2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x14ac:dyDescent="0.2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x14ac:dyDescent="0.2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ht="36.75" customHeight="1" x14ac:dyDescent="0.2"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ht="63.75" customHeight="1" x14ac:dyDescent="0.2">
      <c r="A83" s="4"/>
      <c r="B83" s="5"/>
      <c r="C83" s="5"/>
      <c r="D83" s="31"/>
      <c r="E83" s="5"/>
      <c r="F83" s="4"/>
      <c r="G83" s="4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</sheetData>
  <mergeCells count="211">
    <mergeCell ref="P56:W56"/>
    <mergeCell ref="N57:O57"/>
    <mergeCell ref="L58:O58"/>
    <mergeCell ref="A1:AM1"/>
    <mergeCell ref="X71:AH71"/>
    <mergeCell ref="AJ71:AM71"/>
    <mergeCell ref="AD74:AE74"/>
    <mergeCell ref="AF74:AG74"/>
    <mergeCell ref="AB74:AC74"/>
    <mergeCell ref="H9:AM9"/>
    <mergeCell ref="T7:W7"/>
    <mergeCell ref="AB8:AE8"/>
    <mergeCell ref="L8:W8"/>
    <mergeCell ref="AH21:AI21"/>
    <mergeCell ref="AJ21:AK21"/>
    <mergeCell ref="AL21:AM21"/>
    <mergeCell ref="AF21:AG21"/>
    <mergeCell ref="AJ34:AM34"/>
    <mergeCell ref="Y34:AE34"/>
    <mergeCell ref="AG34:AI34"/>
    <mergeCell ref="H14:AM14"/>
    <mergeCell ref="U35:W35"/>
    <mergeCell ref="N28:O28"/>
    <mergeCell ref="K28:L28"/>
    <mergeCell ref="AL74:AM74"/>
    <mergeCell ref="AB70:AC70"/>
    <mergeCell ref="AD70:AE70"/>
    <mergeCell ref="AF70:AG70"/>
    <mergeCell ref="AH70:AI70"/>
    <mergeCell ref="AJ70:AK70"/>
    <mergeCell ref="AL70:AM70"/>
    <mergeCell ref="X70:Y70"/>
    <mergeCell ref="Z70:AA70"/>
    <mergeCell ref="Z74:AA74"/>
    <mergeCell ref="H72:AM72"/>
    <mergeCell ref="AH74:AI74"/>
    <mergeCell ref="AJ74:AK74"/>
    <mergeCell ref="X74:Y74"/>
    <mergeCell ref="J74:K74"/>
    <mergeCell ref="I71:J71"/>
    <mergeCell ref="L71:V71"/>
    <mergeCell ref="Y58:AA58"/>
    <mergeCell ref="M47:O47"/>
    <mergeCell ref="J34:L34"/>
    <mergeCell ref="Q32:S32"/>
    <mergeCell ref="T32:W32"/>
    <mergeCell ref="J49:K49"/>
    <mergeCell ref="X46:AA46"/>
    <mergeCell ref="M37:O37"/>
    <mergeCell ref="M44:O44"/>
    <mergeCell ref="M33:N33"/>
    <mergeCell ref="L35:N35"/>
    <mergeCell ref="M45:O45"/>
    <mergeCell ref="M36:P36"/>
    <mergeCell ref="R36:W36"/>
    <mergeCell ref="Q39:T39"/>
    <mergeCell ref="P35:S35"/>
    <mergeCell ref="J50:K50"/>
    <mergeCell ref="M54:O54"/>
    <mergeCell ref="H47:K47"/>
    <mergeCell ref="H55:K55"/>
    <mergeCell ref="M55:O55"/>
    <mergeCell ref="K48:O48"/>
    <mergeCell ref="Q58:W58"/>
    <mergeCell ref="Y56:AA56"/>
    <mergeCell ref="X61:Y61"/>
    <mergeCell ref="O59:R59"/>
    <mergeCell ref="T59:W59"/>
    <mergeCell ref="U51:W51"/>
    <mergeCell ref="H13:AM13"/>
    <mergeCell ref="N12:P12"/>
    <mergeCell ref="R12:S12"/>
    <mergeCell ref="H45:K45"/>
    <mergeCell ref="I54:K54"/>
    <mergeCell ref="Q27:S27"/>
    <mergeCell ref="U27:W27"/>
    <mergeCell ref="I27:K27"/>
    <mergeCell ref="T31:W31"/>
    <mergeCell ref="X37:AA37"/>
    <mergeCell ref="M51:S51"/>
    <mergeCell ref="J46:O46"/>
    <mergeCell ref="Q46:S46"/>
    <mergeCell ref="T46:W46"/>
    <mergeCell ref="Q48:S48"/>
    <mergeCell ref="H17:K17"/>
    <mergeCell ref="H16:AM16"/>
    <mergeCell ref="AC39:AE39"/>
    <mergeCell ref="AC40:AE40"/>
    <mergeCell ref="M34:N34"/>
    <mergeCell ref="AF40:AI40"/>
    <mergeCell ref="AC38:AE38"/>
    <mergeCell ref="Y36:AA36"/>
    <mergeCell ref="V39:AA39"/>
    <mergeCell ref="U40:Z40"/>
    <mergeCell ref="J26:L26"/>
    <mergeCell ref="H25:I25"/>
    <mergeCell ref="H26:I26"/>
    <mergeCell ref="P37:W37"/>
    <mergeCell ref="Q30:S30"/>
    <mergeCell ref="Q31:S31"/>
    <mergeCell ref="I30:O30"/>
    <mergeCell ref="J29:K29"/>
    <mergeCell ref="J33:K33"/>
    <mergeCell ref="Q34:W34"/>
    <mergeCell ref="L18:N18"/>
    <mergeCell ref="H20:AM20"/>
    <mergeCell ref="H19:AM19"/>
    <mergeCell ref="H21:I21"/>
    <mergeCell ref="J21:K21"/>
    <mergeCell ref="L21:M21"/>
    <mergeCell ref="N21:O21"/>
    <mergeCell ref="J25:L25"/>
    <mergeCell ref="P38:S38"/>
    <mergeCell ref="AB37:AE37"/>
    <mergeCell ref="U38:AA38"/>
    <mergeCell ref="AF4:AG4"/>
    <mergeCell ref="AH4:AI4"/>
    <mergeCell ref="AJ4:AK4"/>
    <mergeCell ref="AL4:AM4"/>
    <mergeCell ref="M29:O29"/>
    <mergeCell ref="Q29:S29"/>
    <mergeCell ref="R21:S21"/>
    <mergeCell ref="T21:U21"/>
    <mergeCell ref="V21:W21"/>
    <mergeCell ref="X21:Y21"/>
    <mergeCell ref="P21:Q21"/>
    <mergeCell ref="L4:M4"/>
    <mergeCell ref="N4:O4"/>
    <mergeCell ref="P4:Q4"/>
    <mergeCell ref="T4:U4"/>
    <mergeCell ref="X4:Y4"/>
    <mergeCell ref="R4:S4"/>
    <mergeCell ref="V4:W4"/>
    <mergeCell ref="AB4:AC4"/>
    <mergeCell ref="Z4:AA4"/>
    <mergeCell ref="Z21:AA21"/>
    <mergeCell ref="AB21:AC21"/>
    <mergeCell ref="AD21:AE21"/>
    <mergeCell ref="AD4:AE4"/>
    <mergeCell ref="A4:F4"/>
    <mergeCell ref="A21:F21"/>
    <mergeCell ref="A61:F61"/>
    <mergeCell ref="H52:I52"/>
    <mergeCell ref="I44:J44"/>
    <mergeCell ref="H4:I4"/>
    <mergeCell ref="J4:K4"/>
    <mergeCell ref="H61:I61"/>
    <mergeCell ref="J61:K61"/>
    <mergeCell ref="I32:K32"/>
    <mergeCell ref="I31:O31"/>
    <mergeCell ref="M32:O32"/>
    <mergeCell ref="H22:I22"/>
    <mergeCell ref="H23:I23"/>
    <mergeCell ref="H24:I24"/>
    <mergeCell ref="H5:AM5"/>
    <mergeCell ref="H6:K6"/>
    <mergeCell ref="H7:K7"/>
    <mergeCell ref="L7:O7"/>
    <mergeCell ref="P7:S7"/>
    <mergeCell ref="H8:K8"/>
    <mergeCell ref="X8:AA8"/>
    <mergeCell ref="K12:L12"/>
    <mergeCell ref="M27:O27"/>
    <mergeCell ref="F66:F69"/>
    <mergeCell ref="H74:I74"/>
    <mergeCell ref="J53:K53"/>
    <mergeCell ref="K57:L57"/>
    <mergeCell ref="V74:W74"/>
    <mergeCell ref="T70:U70"/>
    <mergeCell ref="V70:W70"/>
    <mergeCell ref="L74:M74"/>
    <mergeCell ref="N74:O74"/>
    <mergeCell ref="P74:Q74"/>
    <mergeCell ref="R74:S74"/>
    <mergeCell ref="T74:U74"/>
    <mergeCell ref="H70:I70"/>
    <mergeCell ref="U73:W73"/>
    <mergeCell ref="L70:M70"/>
    <mergeCell ref="N70:O70"/>
    <mergeCell ref="P70:Q70"/>
    <mergeCell ref="R70:S70"/>
    <mergeCell ref="A70:F70"/>
    <mergeCell ref="J70:K70"/>
    <mergeCell ref="H65:AM65"/>
    <mergeCell ref="H66:AM66"/>
    <mergeCell ref="AL61:AM61"/>
    <mergeCell ref="H63:I63"/>
    <mergeCell ref="J63:AM63"/>
    <mergeCell ref="H67:AM67"/>
    <mergeCell ref="H68:AM68"/>
    <mergeCell ref="H69:AM69"/>
    <mergeCell ref="AF56:AI56"/>
    <mergeCell ref="AB56:AE56"/>
    <mergeCell ref="AB61:AC61"/>
    <mergeCell ref="AD61:AE61"/>
    <mergeCell ref="Y59:AA59"/>
    <mergeCell ref="L61:M61"/>
    <mergeCell ref="N61:O61"/>
    <mergeCell ref="P61:Q61"/>
    <mergeCell ref="R61:S61"/>
    <mergeCell ref="T61:U61"/>
    <mergeCell ref="AF61:AG61"/>
    <mergeCell ref="AH61:AI61"/>
    <mergeCell ref="AJ61:AK61"/>
    <mergeCell ref="Z61:AA61"/>
    <mergeCell ref="AC60:AI60"/>
    <mergeCell ref="AK60:AM60"/>
    <mergeCell ref="H62:AM62"/>
    <mergeCell ref="H56:N56"/>
    <mergeCell ref="X60:AA60"/>
    <mergeCell ref="V61:W61"/>
  </mergeCells>
  <pageMargins left="0.25" right="0.25" top="0.75" bottom="0.75" header="0.3" footer="0.3"/>
  <pageSetup paperSize="8" scale="36" fitToWidth="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Akční plán 2020-2023</vt:lpstr>
      <vt:lpstr>'Akční plán 2020-2023'!Oblast_tisku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 Patrik</dc:creator>
  <cp:lastModifiedBy>Klimeš Pavel</cp:lastModifiedBy>
  <cp:lastPrinted>2020-06-09T15:01:11Z</cp:lastPrinted>
  <dcterms:created xsi:type="dcterms:W3CDTF">2018-05-03T08:50:24Z</dcterms:created>
  <dcterms:modified xsi:type="dcterms:W3CDTF">2020-08-04T11:14:35Z</dcterms:modified>
</cp:coreProperties>
</file>