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40" windowWidth="19320" windowHeight="11910"/>
  </bookViews>
  <sheets>
    <sheet name="Bilance" sheetId="12" r:id="rId1"/>
    <sheet name="Sumář příjmů a výdajů" sheetId="47" r:id="rId2"/>
    <sheet name="Fondy" sheetId="2" r:id="rId3"/>
    <sheet name="Příjmy z pronájmu majetku PO" sheetId="17" r:id="rId4"/>
    <sheet name="Dluhová služba " sheetId="16" r:id="rId5"/>
    <sheet name="Kapitálové výdaje " sheetId="80" r:id="rId6"/>
    <sheet name="Očekávané výdaje" sheetId="108" r:id="rId7"/>
    <sheet name="Běžné výdaje kapitol" sheetId="4" r:id="rId8"/>
    <sheet name="Kapitoly - shrnutí BV a INV" sheetId="81" r:id="rId9"/>
    <sheet name="01" sheetId="87" r:id="rId10"/>
    <sheet name="02" sheetId="90" r:id="rId11"/>
    <sheet name="03" sheetId="89" r:id="rId12"/>
    <sheet name="04" sheetId="104" r:id="rId13"/>
    <sheet name="05" sheetId="102" r:id="rId14"/>
    <sheet name="06" sheetId="103" r:id="rId15"/>
    <sheet name="07" sheetId="94" r:id="rId16"/>
    <sheet name="08" sheetId="105" r:id="rId17"/>
    <sheet name="09" sheetId="97" r:id="rId18"/>
    <sheet name="10" sheetId="96" r:id="rId19"/>
    <sheet name="11" sheetId="98" r:id="rId20"/>
    <sheet name="13" sheetId="99" r:id="rId21"/>
    <sheet name="14" sheetId="101" r:id="rId22"/>
    <sheet name="15" sheetId="93" r:id="rId23"/>
    <sheet name="16" sheetId="83" r:id="rId24"/>
    <sheet name="17" sheetId="85" r:id="rId25"/>
    <sheet name="18" sheetId="91" r:id="rId26"/>
    <sheet name="23" sheetId="95" r:id="rId27"/>
    <sheet name="24" sheetId="100" r:id="rId28"/>
    <sheet name="25" sheetId="106" r:id="rId29"/>
    <sheet name="Běžné výdaje kapitol - semafor" sheetId="82" r:id="rId30"/>
  </sheets>
  <definedNames>
    <definedName name="_xlnm.Print_Area" localSheetId="14">'06'!$A$1:$M$61</definedName>
    <definedName name="_xlnm.Print_Area" localSheetId="15">'07'!$A$1:$M$25</definedName>
    <definedName name="_xlnm.Print_Area" localSheetId="4">'Dluhová služba '!$A$1:$H$25</definedName>
    <definedName name="_xlnm.Print_Area" localSheetId="3">'Příjmy z pronájmu majetku PO'!$A$1:$H$24</definedName>
    <definedName name="_xlnm.Print_Area" localSheetId="1">'Sumář příjmů a výdajů'!$A$1:$I$59</definedName>
  </definedNames>
  <calcPr calcId="152511"/>
</workbook>
</file>

<file path=xl/calcChain.xml><?xml version="1.0" encoding="utf-8"?>
<calcChain xmlns="http://schemas.openxmlformats.org/spreadsheetml/2006/main">
  <c r="B18" i="80" l="1"/>
  <c r="F13" i="80"/>
  <c r="E13" i="80"/>
  <c r="D13" i="80"/>
  <c r="C13" i="80"/>
  <c r="B13" i="80"/>
  <c r="H8" i="4" l="1"/>
  <c r="G59" i="103"/>
  <c r="F59" i="103"/>
  <c r="E59" i="103"/>
  <c r="D59" i="103"/>
  <c r="C59" i="103"/>
  <c r="F18" i="80" l="1"/>
  <c r="E18" i="80"/>
  <c r="D18" i="80"/>
  <c r="C18" i="80"/>
  <c r="G25" i="81" l="1"/>
  <c r="K22" i="102" l="1"/>
  <c r="F52" i="47" l="1"/>
  <c r="J22" i="104" l="1"/>
  <c r="I22" i="104"/>
  <c r="H22" i="104"/>
  <c r="J11" i="104"/>
  <c r="I11" i="104"/>
  <c r="H11" i="104"/>
  <c r="J18" i="105"/>
  <c r="I18" i="105"/>
  <c r="H18" i="105"/>
  <c r="G19" i="12"/>
  <c r="E19" i="12"/>
  <c r="D19" i="12"/>
  <c r="C19" i="12"/>
  <c r="B19" i="12"/>
  <c r="F19" i="12"/>
  <c r="F18" i="12"/>
  <c r="E18" i="12"/>
  <c r="D18" i="12"/>
  <c r="C18" i="12"/>
  <c r="B18" i="12"/>
  <c r="F17" i="12"/>
  <c r="E17" i="12"/>
  <c r="D17" i="12"/>
  <c r="C17" i="12"/>
  <c r="B17" i="12"/>
  <c r="F11" i="12"/>
  <c r="E11" i="12"/>
  <c r="D11" i="12"/>
  <c r="C11" i="12"/>
  <c r="B11" i="12"/>
  <c r="F10" i="12"/>
  <c r="E10" i="12"/>
  <c r="D10" i="12"/>
  <c r="C10" i="12"/>
  <c r="B10" i="12"/>
  <c r="F9" i="12"/>
  <c r="E9" i="12"/>
  <c r="D9" i="12"/>
  <c r="C9" i="12"/>
  <c r="B9" i="12"/>
  <c r="F8" i="12"/>
  <c r="E8" i="12"/>
  <c r="D8" i="12"/>
  <c r="C8" i="12"/>
  <c r="B8" i="12"/>
  <c r="G11" i="12"/>
  <c r="G10" i="12"/>
  <c r="G9" i="12"/>
  <c r="G8" i="12"/>
  <c r="J8" i="97" l="1"/>
  <c r="I8" i="97"/>
  <c r="H8" i="97"/>
  <c r="J16" i="94"/>
  <c r="I16" i="94"/>
  <c r="H16" i="94"/>
  <c r="D12" i="81" l="1"/>
  <c r="C12" i="81"/>
  <c r="K24" i="102"/>
  <c r="K23" i="102"/>
  <c r="K24" i="99" l="1"/>
  <c r="K23" i="99"/>
  <c r="K22" i="99"/>
  <c r="K21" i="99"/>
  <c r="K20" i="99"/>
  <c r="K19" i="99"/>
  <c r="K18" i="99"/>
  <c r="K17" i="99"/>
  <c r="K16" i="99"/>
  <c r="K15" i="99"/>
  <c r="K14" i="99"/>
  <c r="K13" i="99"/>
  <c r="K12" i="99"/>
  <c r="K11" i="99"/>
  <c r="K10" i="99"/>
  <c r="K9" i="99"/>
  <c r="K8" i="99"/>
  <c r="L23" i="99" l="1"/>
  <c r="M23" i="99"/>
  <c r="G26" i="96"/>
  <c r="F26" i="96"/>
  <c r="E26" i="96"/>
  <c r="D26" i="96"/>
  <c r="K16" i="96"/>
  <c r="M16" i="96"/>
  <c r="M49" i="85"/>
  <c r="M43" i="85"/>
  <c r="K64" i="85" l="1"/>
  <c r="J82" i="85" l="1"/>
  <c r="I82" i="85"/>
  <c r="H82" i="85"/>
  <c r="J77" i="85"/>
  <c r="I77" i="85"/>
  <c r="H77" i="85"/>
  <c r="J72" i="85"/>
  <c r="I72" i="85"/>
  <c r="H72" i="85"/>
  <c r="J67" i="85"/>
  <c r="I67" i="85"/>
  <c r="H67" i="85"/>
  <c r="J62" i="85"/>
  <c r="I62" i="85"/>
  <c r="H62" i="85"/>
  <c r="J56" i="85"/>
  <c r="I56" i="85"/>
  <c r="H56" i="85"/>
  <c r="J50" i="85"/>
  <c r="I50" i="85"/>
  <c r="H50" i="85"/>
  <c r="J44" i="85"/>
  <c r="I44" i="85"/>
  <c r="H44" i="85"/>
  <c r="J38" i="85"/>
  <c r="I38" i="85"/>
  <c r="H38" i="85"/>
  <c r="J33" i="85"/>
  <c r="I33" i="85"/>
  <c r="H33" i="85"/>
  <c r="J28" i="85"/>
  <c r="H28" i="85"/>
  <c r="J22" i="85"/>
  <c r="I22" i="85"/>
  <c r="H22" i="85"/>
  <c r="J16" i="85"/>
  <c r="H16" i="85"/>
  <c r="J9" i="85"/>
  <c r="H9" i="85"/>
  <c r="J11" i="94" l="1"/>
  <c r="I11" i="94"/>
  <c r="H11" i="94"/>
  <c r="J18" i="103" l="1"/>
  <c r="I18" i="103"/>
  <c r="H18" i="103"/>
  <c r="E16" i="108" l="1"/>
  <c r="G20" i="16" l="1"/>
  <c r="G21" i="16"/>
  <c r="G16" i="80"/>
  <c r="G11" i="80"/>
  <c r="G18" i="80" l="1"/>
  <c r="G13" i="80"/>
  <c r="H13" i="80" s="1"/>
  <c r="J10" i="100"/>
  <c r="I10" i="100"/>
  <c r="H10" i="100"/>
  <c r="G10" i="100"/>
  <c r="F10" i="100"/>
  <c r="E10" i="100"/>
  <c r="D10" i="100"/>
  <c r="C10" i="100"/>
  <c r="J54" i="102" l="1"/>
  <c r="I54" i="102"/>
  <c r="H54" i="102"/>
  <c r="G54" i="102"/>
  <c r="F54" i="102"/>
  <c r="E54" i="102"/>
  <c r="D54" i="102"/>
  <c r="C54" i="102"/>
  <c r="K34" i="105" l="1"/>
  <c r="K38" i="105"/>
  <c r="K37" i="105"/>
  <c r="K36" i="105"/>
  <c r="M36" i="105" s="1"/>
  <c r="K35" i="105"/>
  <c r="M35" i="105" s="1"/>
  <c r="K33" i="105"/>
  <c r="M33" i="105" s="1"/>
  <c r="K32" i="105"/>
  <c r="M32" i="105" s="1"/>
  <c r="K31" i="105"/>
  <c r="M31" i="105" s="1"/>
  <c r="K10" i="106"/>
  <c r="M10" i="106" s="1"/>
  <c r="K9" i="106"/>
  <c r="M9" i="106" s="1"/>
  <c r="K8" i="106"/>
  <c r="M8" i="106" s="1"/>
  <c r="K90" i="85"/>
  <c r="D13" i="81"/>
  <c r="K45" i="103"/>
  <c r="K47" i="102"/>
  <c r="K39" i="102"/>
  <c r="D11" i="81" l="1"/>
  <c r="K10" i="104"/>
  <c r="K11" i="105"/>
  <c r="D15" i="81"/>
  <c r="J40" i="105"/>
  <c r="I40" i="105"/>
  <c r="H40" i="105"/>
  <c r="K11" i="106"/>
  <c r="M11" i="106" s="1"/>
  <c r="C12" i="106"/>
  <c r="D12" i="106"/>
  <c r="E12" i="106"/>
  <c r="F12" i="106"/>
  <c r="G12" i="106"/>
  <c r="H12" i="106"/>
  <c r="B27" i="82" s="1"/>
  <c r="I12" i="106"/>
  <c r="C27" i="82" s="1"/>
  <c r="J12" i="106"/>
  <c r="D27" i="82" s="1"/>
  <c r="K12" i="106" l="1"/>
  <c r="C15" i="81"/>
  <c r="M12" i="106" l="1"/>
  <c r="B27" i="81"/>
  <c r="K39" i="105"/>
  <c r="K30" i="105"/>
  <c r="M30" i="105" s="1"/>
  <c r="K29" i="105"/>
  <c r="L29" i="105" s="1"/>
  <c r="K28" i="105"/>
  <c r="M28" i="105" s="1"/>
  <c r="K27" i="105"/>
  <c r="K26" i="105"/>
  <c r="M26" i="105" s="1"/>
  <c r="K25" i="105"/>
  <c r="L25" i="105" s="1"/>
  <c r="K24" i="105"/>
  <c r="L24" i="105" s="1"/>
  <c r="K23" i="105"/>
  <c r="L23" i="105" s="1"/>
  <c r="K22" i="105"/>
  <c r="K21" i="105"/>
  <c r="K20" i="105"/>
  <c r="K18" i="105"/>
  <c r="L18" i="105" s="1"/>
  <c r="K17" i="105"/>
  <c r="L17" i="105" s="1"/>
  <c r="K16" i="105"/>
  <c r="L16" i="105" s="1"/>
  <c r="K15" i="105"/>
  <c r="M15" i="105" s="1"/>
  <c r="K14" i="105"/>
  <c r="M14" i="105" s="1"/>
  <c r="K13" i="105"/>
  <c r="M13" i="105" s="1"/>
  <c r="K12" i="105"/>
  <c r="L12" i="105" s="1"/>
  <c r="K9" i="105"/>
  <c r="K8" i="105"/>
  <c r="M8" i="105" s="1"/>
  <c r="D15" i="82"/>
  <c r="C15" i="82"/>
  <c r="B15" i="82"/>
  <c r="G40" i="105"/>
  <c r="F40" i="105"/>
  <c r="E40" i="105"/>
  <c r="D40" i="105"/>
  <c r="C40" i="105"/>
  <c r="G17" i="12"/>
  <c r="G18" i="12"/>
  <c r="C20" i="12"/>
  <c r="E20" i="12"/>
  <c r="F20" i="12"/>
  <c r="L13" i="105" l="1"/>
  <c r="M16" i="105"/>
  <c r="M9" i="105"/>
  <c r="K40" i="105"/>
  <c r="M17" i="105"/>
  <c r="L14" i="105"/>
  <c r="L26" i="105"/>
  <c r="L15" i="105"/>
  <c r="L28" i="105"/>
  <c r="M18" i="105"/>
  <c r="M23" i="105"/>
  <c r="M12" i="105"/>
  <c r="M24" i="105"/>
  <c r="L9" i="105"/>
  <c r="L8" i="105"/>
  <c r="K36" i="103"/>
  <c r="K58" i="103"/>
  <c r="M58" i="103" s="1"/>
  <c r="K56" i="103"/>
  <c r="M56" i="103" s="1"/>
  <c r="K55" i="103"/>
  <c r="M55" i="103" s="1"/>
  <c r="K54" i="103"/>
  <c r="M54" i="103" s="1"/>
  <c r="K53" i="103"/>
  <c r="M53" i="103" s="1"/>
  <c r="K52" i="103"/>
  <c r="M52" i="103" s="1"/>
  <c r="K51" i="103"/>
  <c r="M51" i="103" s="1"/>
  <c r="K48" i="103"/>
  <c r="M48" i="103" s="1"/>
  <c r="K47" i="103"/>
  <c r="M47" i="103" s="1"/>
  <c r="K34" i="103"/>
  <c r="K33" i="103"/>
  <c r="M33" i="103" s="1"/>
  <c r="K14" i="97"/>
  <c r="M14" i="97" s="1"/>
  <c r="J15" i="97"/>
  <c r="I15" i="97"/>
  <c r="H15" i="97"/>
  <c r="G15" i="97"/>
  <c r="F15" i="97"/>
  <c r="E15" i="97"/>
  <c r="D15" i="97"/>
  <c r="C15" i="97"/>
  <c r="M36" i="103" l="1"/>
  <c r="L36" i="103"/>
  <c r="L40" i="105"/>
  <c r="B15" i="81"/>
  <c r="M40" i="105"/>
  <c r="M34" i="103"/>
  <c r="C11" i="81"/>
  <c r="K28" i="104"/>
  <c r="M28" i="104" s="1"/>
  <c r="K27" i="104"/>
  <c r="L27" i="104" s="1"/>
  <c r="K26" i="104"/>
  <c r="K25" i="104"/>
  <c r="K24" i="104"/>
  <c r="K22" i="104"/>
  <c r="K21" i="104"/>
  <c r="M21" i="104" s="1"/>
  <c r="K20" i="104"/>
  <c r="M20" i="104" s="1"/>
  <c r="K19" i="104"/>
  <c r="M19" i="104" s="1"/>
  <c r="K18" i="104"/>
  <c r="M18" i="104" s="1"/>
  <c r="K17" i="104"/>
  <c r="M17" i="104" s="1"/>
  <c r="K16" i="104"/>
  <c r="M16" i="104" s="1"/>
  <c r="K15" i="104"/>
  <c r="K14" i="104"/>
  <c r="K13" i="104"/>
  <c r="K11" i="104"/>
  <c r="M11" i="104" s="1"/>
  <c r="K8" i="104"/>
  <c r="M8" i="104" s="1"/>
  <c r="J29" i="104"/>
  <c r="D11" i="82" s="1"/>
  <c r="I29" i="104"/>
  <c r="C11" i="82" s="1"/>
  <c r="H29" i="104"/>
  <c r="B11" i="82" s="1"/>
  <c r="G29" i="104"/>
  <c r="F29" i="104"/>
  <c r="E29" i="104"/>
  <c r="D29" i="104"/>
  <c r="C29" i="104"/>
  <c r="L8" i="104" l="1"/>
  <c r="L28" i="104"/>
  <c r="L11" i="104"/>
  <c r="L16" i="104"/>
  <c r="M22" i="104"/>
  <c r="L17" i="104"/>
  <c r="M27" i="104"/>
  <c r="L18" i="104"/>
  <c r="L20" i="104"/>
  <c r="K29" i="104"/>
  <c r="I37" i="103"/>
  <c r="K50" i="103"/>
  <c r="K49" i="103"/>
  <c r="C13" i="81"/>
  <c r="C20" i="81"/>
  <c r="L29" i="104" l="1"/>
  <c r="B11" i="81"/>
  <c r="M29" i="104"/>
  <c r="H8" i="103" l="1"/>
  <c r="I8" i="103"/>
  <c r="J8" i="103"/>
  <c r="K10" i="103"/>
  <c r="K11" i="103"/>
  <c r="K12" i="103"/>
  <c r="H13" i="103"/>
  <c r="I13" i="103"/>
  <c r="J13" i="103"/>
  <c r="K15" i="103"/>
  <c r="K16" i="103"/>
  <c r="K17" i="103"/>
  <c r="K18" i="103"/>
  <c r="L18" i="103" s="1"/>
  <c r="K20" i="103"/>
  <c r="K21" i="103"/>
  <c r="K22" i="103"/>
  <c r="K23" i="103"/>
  <c r="L23" i="103" s="1"/>
  <c r="K24" i="103"/>
  <c r="M24" i="103" s="1"/>
  <c r="K26" i="103"/>
  <c r="L26" i="103" s="1"/>
  <c r="K27" i="103"/>
  <c r="L27" i="103" s="1"/>
  <c r="K28" i="103"/>
  <c r="M28" i="103" s="1"/>
  <c r="K29" i="103"/>
  <c r="L29" i="103" s="1"/>
  <c r="K30" i="103"/>
  <c r="M30" i="103" s="1"/>
  <c r="K31" i="103"/>
  <c r="M31" i="103" s="1"/>
  <c r="K32" i="103"/>
  <c r="L32" i="103" s="1"/>
  <c r="K35" i="103"/>
  <c r="L35" i="103" s="1"/>
  <c r="J37" i="103"/>
  <c r="K39" i="103"/>
  <c r="K40" i="103"/>
  <c r="K41" i="103"/>
  <c r="K42" i="103"/>
  <c r="K43" i="103"/>
  <c r="M43" i="103" s="1"/>
  <c r="K46" i="103"/>
  <c r="L46" i="103" s="1"/>
  <c r="K57" i="103"/>
  <c r="M57" i="103" s="1"/>
  <c r="K37" i="102"/>
  <c r="D12" i="82"/>
  <c r="C12" i="82"/>
  <c r="B12" i="82"/>
  <c r="K52" i="102"/>
  <c r="K51" i="102"/>
  <c r="M51" i="102" s="1"/>
  <c r="K50" i="102"/>
  <c r="M50" i="102" s="1"/>
  <c r="K8" i="102"/>
  <c r="K9" i="102"/>
  <c r="M9" i="102" s="1"/>
  <c r="K10" i="102"/>
  <c r="M10" i="102" s="1"/>
  <c r="K11" i="102"/>
  <c r="L11" i="102" s="1"/>
  <c r="K12" i="102"/>
  <c r="L12" i="102" s="1"/>
  <c r="K13" i="102"/>
  <c r="L13" i="102" s="1"/>
  <c r="K14" i="102"/>
  <c r="M14" i="102" s="1"/>
  <c r="K15" i="102"/>
  <c r="L15" i="102" s="1"/>
  <c r="K16" i="102"/>
  <c r="M16" i="102" s="1"/>
  <c r="K17" i="102"/>
  <c r="L17" i="102" s="1"/>
  <c r="K18" i="102"/>
  <c r="M18" i="102" s="1"/>
  <c r="K19" i="102"/>
  <c r="L19" i="102" s="1"/>
  <c r="K20" i="102"/>
  <c r="L20" i="102" s="1"/>
  <c r="K25" i="102"/>
  <c r="L25" i="102" s="1"/>
  <c r="K26" i="102"/>
  <c r="M26" i="102" s="1"/>
  <c r="K27" i="102"/>
  <c r="L27" i="102" s="1"/>
  <c r="K28" i="102"/>
  <c r="M28" i="102" s="1"/>
  <c r="K29" i="102"/>
  <c r="M29" i="102" s="1"/>
  <c r="K30" i="102"/>
  <c r="M30" i="102" s="1"/>
  <c r="K31" i="102"/>
  <c r="L31" i="102" s="1"/>
  <c r="K32" i="102"/>
  <c r="L32" i="102" s="1"/>
  <c r="K33" i="102"/>
  <c r="L33" i="102" s="1"/>
  <c r="K34" i="102"/>
  <c r="K35" i="102"/>
  <c r="M35" i="102" s="1"/>
  <c r="K36" i="102"/>
  <c r="M36" i="102" s="1"/>
  <c r="K40" i="102"/>
  <c r="L40" i="102" s="1"/>
  <c r="K41" i="102"/>
  <c r="M41" i="102" s="1"/>
  <c r="K42" i="102"/>
  <c r="L42" i="102" s="1"/>
  <c r="K43" i="102"/>
  <c r="L43" i="102" s="1"/>
  <c r="K44" i="102"/>
  <c r="L44" i="102" s="1"/>
  <c r="K45" i="102"/>
  <c r="L45" i="102" s="1"/>
  <c r="K48" i="102"/>
  <c r="M48" i="102" s="1"/>
  <c r="K49" i="102"/>
  <c r="L49" i="102" s="1"/>
  <c r="K53" i="102"/>
  <c r="D14" i="81"/>
  <c r="C14" i="81"/>
  <c r="K24" i="94"/>
  <c r="K23" i="94"/>
  <c r="L23" i="94" s="1"/>
  <c r="K22" i="94"/>
  <c r="K21" i="94"/>
  <c r="K20" i="94"/>
  <c r="K19" i="94"/>
  <c r="K18" i="94"/>
  <c r="K17" i="94"/>
  <c r="K16" i="94"/>
  <c r="K15" i="94"/>
  <c r="K14" i="94"/>
  <c r="K13" i="94"/>
  <c r="K12" i="94"/>
  <c r="K11" i="94"/>
  <c r="K10" i="94"/>
  <c r="K9" i="94"/>
  <c r="K8" i="94"/>
  <c r="J25" i="94"/>
  <c r="D14" i="82" s="1"/>
  <c r="I25" i="94"/>
  <c r="C14" i="82" s="1"/>
  <c r="H25" i="94"/>
  <c r="B14" i="82" s="1"/>
  <c r="G25" i="94"/>
  <c r="F25" i="94"/>
  <c r="E25" i="94"/>
  <c r="D25" i="94"/>
  <c r="C25" i="94"/>
  <c r="M23" i="94"/>
  <c r="M42" i="103" l="1"/>
  <c r="L42" i="103"/>
  <c r="L34" i="102"/>
  <c r="M34" i="102"/>
  <c r="M37" i="102"/>
  <c r="L37" i="102"/>
  <c r="J59" i="103"/>
  <c r="D13" i="82" s="1"/>
  <c r="I59" i="103"/>
  <c r="C13" i="82" s="1"/>
  <c r="H59" i="103"/>
  <c r="B13" i="82"/>
  <c r="M49" i="102"/>
  <c r="M8" i="102"/>
  <c r="K54" i="102"/>
  <c r="B12" i="81" s="1"/>
  <c r="M11" i="102"/>
  <c r="L28" i="102"/>
  <c r="L48" i="102"/>
  <c r="L35" i="102"/>
  <c r="L41" i="102"/>
  <c r="M40" i="102"/>
  <c r="M32" i="103"/>
  <c r="M23" i="103"/>
  <c r="M35" i="103"/>
  <c r="M29" i="103"/>
  <c r="L28" i="103"/>
  <c r="M26" i="103"/>
  <c r="K13" i="103"/>
  <c r="M18" i="103"/>
  <c r="K37" i="103"/>
  <c r="K8" i="103"/>
  <c r="L43" i="103"/>
  <c r="L30" i="103"/>
  <c r="M27" i="103"/>
  <c r="L24" i="103"/>
  <c r="M46" i="103"/>
  <c r="M32" i="102"/>
  <c r="L26" i="102"/>
  <c r="M20" i="102"/>
  <c r="M17" i="102"/>
  <c r="L14" i="102"/>
  <c r="L16" i="102"/>
  <c r="L9" i="102"/>
  <c r="M42" i="102"/>
  <c r="L29" i="102"/>
  <c r="M45" i="102"/>
  <c r="M27" i="102"/>
  <c r="L30" i="102"/>
  <c r="M12" i="102"/>
  <c r="M43" i="102"/>
  <c r="M19" i="102"/>
  <c r="M15" i="102"/>
  <c r="L8" i="102"/>
  <c r="L36" i="102"/>
  <c r="L18" i="102"/>
  <c r="L10" i="102"/>
  <c r="M44" i="102"/>
  <c r="M33" i="102"/>
  <c r="M25" i="102"/>
  <c r="M13" i="102"/>
  <c r="K25" i="94"/>
  <c r="B14" i="81" s="1"/>
  <c r="K59" i="103" l="1"/>
  <c r="B13" i="81" s="1"/>
  <c r="L13" i="103"/>
  <c r="M13" i="103"/>
  <c r="M8" i="103"/>
  <c r="L8" i="103"/>
  <c r="L54" i="102"/>
  <c r="M54" i="102"/>
  <c r="K11" i="101"/>
  <c r="M11" i="101" s="1"/>
  <c r="J13" i="101"/>
  <c r="D20" i="82" s="1"/>
  <c r="I13" i="101"/>
  <c r="C20" i="82" s="1"/>
  <c r="H13" i="101"/>
  <c r="B20" i="82" s="1"/>
  <c r="G13" i="101"/>
  <c r="F13" i="101"/>
  <c r="E13" i="101"/>
  <c r="D13" i="101"/>
  <c r="C13" i="101"/>
  <c r="K8" i="101"/>
  <c r="M8" i="101" s="1"/>
  <c r="K10" i="101"/>
  <c r="K12" i="101"/>
  <c r="L12" i="101" s="1"/>
  <c r="L59" i="103" l="1"/>
  <c r="M59" i="103"/>
  <c r="L8" i="101"/>
  <c r="K13" i="101"/>
  <c r="B20" i="81" s="1"/>
  <c r="L13" i="101" l="1"/>
  <c r="M13" i="101"/>
  <c r="B26" i="82" l="1"/>
  <c r="C26" i="82"/>
  <c r="D26" i="82"/>
  <c r="K8" i="100"/>
  <c r="K10" i="100" s="1"/>
  <c r="B26" i="81" s="1"/>
  <c r="K9" i="100"/>
  <c r="J92" i="85"/>
  <c r="D23" i="82" s="1"/>
  <c r="H92" i="85"/>
  <c r="B23" i="82" s="1"/>
  <c r="G92" i="85"/>
  <c r="F92" i="85"/>
  <c r="E92" i="85"/>
  <c r="D92" i="85"/>
  <c r="C92" i="85"/>
  <c r="D16" i="81"/>
  <c r="C16" i="81"/>
  <c r="B16" i="82"/>
  <c r="C16" i="82"/>
  <c r="D16" i="82"/>
  <c r="M10" i="100" l="1"/>
  <c r="M8" i="100"/>
  <c r="D9" i="81" l="1"/>
  <c r="K10" i="90"/>
  <c r="J11" i="90"/>
  <c r="D9" i="82" s="1"/>
  <c r="I11" i="90"/>
  <c r="C9" i="82" s="1"/>
  <c r="H11" i="90"/>
  <c r="B9" i="82" s="1"/>
  <c r="G11" i="90"/>
  <c r="F11" i="90"/>
  <c r="E11" i="90"/>
  <c r="D11" i="90"/>
  <c r="C11" i="90"/>
  <c r="J25" i="99"/>
  <c r="D19" i="82" s="1"/>
  <c r="I25" i="99"/>
  <c r="C19" i="82" s="1"/>
  <c r="H25" i="99"/>
  <c r="G25" i="99"/>
  <c r="F25" i="99"/>
  <c r="E25" i="99"/>
  <c r="D25" i="99"/>
  <c r="C25" i="99"/>
  <c r="D18" i="81"/>
  <c r="D18" i="82"/>
  <c r="J15" i="98"/>
  <c r="I15" i="98"/>
  <c r="C18" i="82" s="1"/>
  <c r="H15" i="98"/>
  <c r="B18" i="82" s="1"/>
  <c r="G15" i="98"/>
  <c r="F15" i="98"/>
  <c r="E15" i="98"/>
  <c r="D15" i="98"/>
  <c r="C15" i="98"/>
  <c r="B19" i="82" l="1"/>
  <c r="K25" i="99"/>
  <c r="L9" i="99"/>
  <c r="L10" i="99"/>
  <c r="L11" i="99"/>
  <c r="L12" i="99"/>
  <c r="L13" i="99"/>
  <c r="M13" i="99"/>
  <c r="L14" i="99"/>
  <c r="L15" i="99"/>
  <c r="L16" i="99"/>
  <c r="M16" i="99"/>
  <c r="M17" i="99"/>
  <c r="M18" i="99"/>
  <c r="M20" i="99"/>
  <c r="L21" i="99"/>
  <c r="L22" i="99"/>
  <c r="M22" i="99"/>
  <c r="L24" i="99"/>
  <c r="M24" i="99"/>
  <c r="K8" i="98"/>
  <c r="K10" i="98"/>
  <c r="K11" i="98"/>
  <c r="L11" i="98" s="1"/>
  <c r="K13" i="98"/>
  <c r="K14" i="98"/>
  <c r="L14" i="98" s="1"/>
  <c r="K8" i="97"/>
  <c r="K9" i="97"/>
  <c r="K10" i="97"/>
  <c r="K11" i="97"/>
  <c r="K12" i="97"/>
  <c r="K13" i="97"/>
  <c r="L13" i="97" s="1"/>
  <c r="M8" i="98" l="1"/>
  <c r="L8" i="98"/>
  <c r="K15" i="98"/>
  <c r="K15" i="97"/>
  <c r="B16" i="81" s="1"/>
  <c r="L18" i="99"/>
  <c r="M11" i="99"/>
  <c r="M10" i="99"/>
  <c r="B19" i="81"/>
  <c r="M13" i="97"/>
  <c r="M8" i="97"/>
  <c r="M21" i="99"/>
  <c r="L17" i="99"/>
  <c r="M14" i="99"/>
  <c r="L20" i="99"/>
  <c r="M15" i="99"/>
  <c r="M12" i="99"/>
  <c r="M9" i="99"/>
  <c r="M14" i="98"/>
  <c r="M11" i="98"/>
  <c r="D10" i="81"/>
  <c r="J16" i="89"/>
  <c r="D10" i="82" s="1"/>
  <c r="I16" i="89"/>
  <c r="C10" i="82" s="1"/>
  <c r="H16" i="89"/>
  <c r="B10" i="82" s="1"/>
  <c r="G16" i="89"/>
  <c r="F16" i="89"/>
  <c r="E16" i="89"/>
  <c r="C9" i="89"/>
  <c r="C16" i="89" s="1"/>
  <c r="D16" i="89"/>
  <c r="D8" i="81"/>
  <c r="D17" i="81"/>
  <c r="C8" i="81"/>
  <c r="L15" i="98" l="1"/>
  <c r="B18" i="81"/>
  <c r="M15" i="98"/>
  <c r="L15" i="97"/>
  <c r="L25" i="99"/>
  <c r="M15" i="97"/>
  <c r="M25" i="99"/>
  <c r="K8" i="87"/>
  <c r="J25" i="87"/>
  <c r="D8" i="82" s="1"/>
  <c r="I25" i="87"/>
  <c r="C8" i="82" s="1"/>
  <c r="H25" i="87"/>
  <c r="B8" i="82" s="1"/>
  <c r="G25" i="87"/>
  <c r="F25" i="87"/>
  <c r="E25" i="87"/>
  <c r="D25" i="87"/>
  <c r="C25" i="87"/>
  <c r="K20" i="87"/>
  <c r="M20" i="87" s="1"/>
  <c r="M9" i="83"/>
  <c r="L9" i="83"/>
  <c r="J10" i="83"/>
  <c r="D22" i="82" s="1"/>
  <c r="I10" i="83"/>
  <c r="C22" i="82" s="1"/>
  <c r="H10" i="83"/>
  <c r="B22" i="82" s="1"/>
  <c r="G10" i="83"/>
  <c r="F10" i="83"/>
  <c r="E10" i="83"/>
  <c r="D10" i="83"/>
  <c r="C10" i="83"/>
  <c r="D9" i="93"/>
  <c r="C9" i="93"/>
  <c r="D17" i="82"/>
  <c r="H26" i="4"/>
  <c r="B25" i="82"/>
  <c r="C25" i="82"/>
  <c r="D11" i="95"/>
  <c r="K10" i="95"/>
  <c r="M10" i="95" s="1"/>
  <c r="K9" i="95"/>
  <c r="K8" i="95"/>
  <c r="K8" i="96"/>
  <c r="L8" i="96" s="1"/>
  <c r="K9" i="96"/>
  <c r="L9" i="96" s="1"/>
  <c r="K10" i="96"/>
  <c r="K11" i="96"/>
  <c r="K12" i="96"/>
  <c r="L12" i="96" s="1"/>
  <c r="K13" i="96"/>
  <c r="L13" i="96" s="1"/>
  <c r="K14" i="96"/>
  <c r="M14" i="96" s="1"/>
  <c r="K15" i="96"/>
  <c r="L15" i="96" s="1"/>
  <c r="K17" i="96"/>
  <c r="M17" i="96" s="1"/>
  <c r="K18" i="96"/>
  <c r="L18" i="96" s="1"/>
  <c r="K19" i="96"/>
  <c r="L19" i="96" s="1"/>
  <c r="K20" i="96"/>
  <c r="L20" i="96" s="1"/>
  <c r="K22" i="96"/>
  <c r="K23" i="96"/>
  <c r="L23" i="96" s="1"/>
  <c r="K24" i="96"/>
  <c r="L24" i="96" s="1"/>
  <c r="K25" i="96"/>
  <c r="M25" i="96" s="1"/>
  <c r="L25" i="96"/>
  <c r="C26" i="96"/>
  <c r="H26" i="96"/>
  <c r="B17" i="82" s="1"/>
  <c r="I26" i="96"/>
  <c r="C17" i="82" s="1"/>
  <c r="J26" i="96"/>
  <c r="L9" i="95"/>
  <c r="G11" i="95"/>
  <c r="L10" i="95"/>
  <c r="C11" i="95"/>
  <c r="E11" i="95"/>
  <c r="F11" i="95"/>
  <c r="H11" i="95"/>
  <c r="I11" i="95"/>
  <c r="J11" i="95"/>
  <c r="D25" i="82" s="1"/>
  <c r="L8" i="94"/>
  <c r="M8" i="94"/>
  <c r="L9" i="94"/>
  <c r="M9" i="94"/>
  <c r="M16" i="94"/>
  <c r="L21" i="94"/>
  <c r="M21" i="94"/>
  <c r="L22" i="94"/>
  <c r="M22" i="94"/>
  <c r="M24" i="94"/>
  <c r="K8" i="93"/>
  <c r="E9" i="93"/>
  <c r="F9" i="93"/>
  <c r="G9" i="93"/>
  <c r="H9" i="93"/>
  <c r="B21" i="82" s="1"/>
  <c r="I9" i="93"/>
  <c r="C21" i="82" s="1"/>
  <c r="J9" i="93"/>
  <c r="D21" i="82" s="1"/>
  <c r="K11" i="95" l="1"/>
  <c r="B25" i="81" s="1"/>
  <c r="K26" i="96"/>
  <c r="B17" i="81" s="1"/>
  <c r="L16" i="94"/>
  <c r="M25" i="94"/>
  <c r="L11" i="94"/>
  <c r="L20" i="87"/>
  <c r="M8" i="93"/>
  <c r="K9" i="93"/>
  <c r="B21" i="81" s="1"/>
  <c r="M23" i="96"/>
  <c r="M13" i="96"/>
  <c r="M19" i="96"/>
  <c r="L17" i="96"/>
  <c r="M9" i="96"/>
  <c r="M11" i="95"/>
  <c r="M8" i="95"/>
  <c r="L8" i="95"/>
  <c r="M24" i="96"/>
  <c r="M20" i="96"/>
  <c r="L14" i="96"/>
  <c r="M15" i="96"/>
  <c r="M12" i="96"/>
  <c r="M8" i="96"/>
  <c r="M18" i="96"/>
  <c r="M9" i="95"/>
  <c r="M11" i="94"/>
  <c r="D9" i="91"/>
  <c r="K8" i="91"/>
  <c r="M8" i="91" s="1"/>
  <c r="C9" i="91"/>
  <c r="F9" i="91"/>
  <c r="G9" i="91"/>
  <c r="H9" i="91"/>
  <c r="B24" i="82" s="1"/>
  <c r="I9" i="91"/>
  <c r="C24" i="82" s="1"/>
  <c r="J9" i="91"/>
  <c r="D24" i="82" s="1"/>
  <c r="K8" i="90"/>
  <c r="L26" i="96" l="1"/>
  <c r="L25" i="94"/>
  <c r="M8" i="90"/>
  <c r="K11" i="90"/>
  <c r="B9" i="81" s="1"/>
  <c r="L8" i="90"/>
  <c r="M9" i="93"/>
  <c r="M26" i="96"/>
  <c r="L11" i="95"/>
  <c r="K9" i="91"/>
  <c r="B24" i="81" s="1"/>
  <c r="K8" i="89"/>
  <c r="K9" i="89"/>
  <c r="K11" i="89"/>
  <c r="K12" i="89"/>
  <c r="L12" i="89" s="1"/>
  <c r="M12" i="89"/>
  <c r="K13" i="89"/>
  <c r="M13" i="89" s="1"/>
  <c r="L13" i="89"/>
  <c r="K14" i="89"/>
  <c r="M9" i="89" l="1"/>
  <c r="K16" i="89"/>
  <c r="B10" i="81" s="1"/>
  <c r="L9" i="89"/>
  <c r="M8" i="89"/>
  <c r="L8" i="89"/>
  <c r="M9" i="91"/>
  <c r="L11" i="90"/>
  <c r="M11" i="90"/>
  <c r="M16" i="89" l="1"/>
  <c r="L16" i="89"/>
  <c r="L8" i="87" l="1"/>
  <c r="K9" i="87"/>
  <c r="K10" i="87"/>
  <c r="M10" i="87" s="1"/>
  <c r="K11" i="87"/>
  <c r="K12" i="87"/>
  <c r="M12" i="87" s="1"/>
  <c r="K13" i="87"/>
  <c r="L13" i="87" s="1"/>
  <c r="K14" i="87"/>
  <c r="M14" i="87" s="1"/>
  <c r="K15" i="87"/>
  <c r="K16" i="87"/>
  <c r="K18" i="87"/>
  <c r="K19" i="87"/>
  <c r="K21" i="87"/>
  <c r="K22" i="87"/>
  <c r="L22" i="87" s="1"/>
  <c r="K23" i="87"/>
  <c r="M23" i="87" s="1"/>
  <c r="K24" i="87"/>
  <c r="L16" i="87" l="1"/>
  <c r="K25" i="87"/>
  <c r="B8" i="81" s="1"/>
  <c r="L12" i="87"/>
  <c r="M16" i="87"/>
  <c r="L24" i="87"/>
  <c r="L14" i="87"/>
  <c r="M8" i="87"/>
  <c r="L10" i="87"/>
  <c r="M9" i="87"/>
  <c r="M22" i="87"/>
  <c r="M13" i="87"/>
  <c r="L25" i="87" l="1"/>
  <c r="M25" i="87"/>
  <c r="K87" i="85"/>
  <c r="L87" i="85" s="1"/>
  <c r="K8" i="85"/>
  <c r="L8" i="85" s="1"/>
  <c r="K11" i="85"/>
  <c r="K14" i="85"/>
  <c r="M14" i="85" s="1"/>
  <c r="L14" i="85"/>
  <c r="K15" i="85"/>
  <c r="M15" i="85" s="1"/>
  <c r="K21" i="85"/>
  <c r="L21" i="85" s="1"/>
  <c r="K22" i="85"/>
  <c r="L22" i="85" s="1"/>
  <c r="K24" i="85"/>
  <c r="K25" i="85"/>
  <c r="K26" i="85"/>
  <c r="K27" i="85"/>
  <c r="M27" i="85"/>
  <c r="K33" i="85"/>
  <c r="L33" i="85" s="1"/>
  <c r="K35" i="85"/>
  <c r="K36" i="85"/>
  <c r="K37" i="85"/>
  <c r="K38" i="85"/>
  <c r="L38" i="85" s="1"/>
  <c r="K40" i="85"/>
  <c r="K41" i="85"/>
  <c r="K42" i="85"/>
  <c r="K44" i="85"/>
  <c r="M44" i="85" s="1"/>
  <c r="K46" i="85"/>
  <c r="K47" i="85"/>
  <c r="K48" i="85"/>
  <c r="K50" i="85"/>
  <c r="L50" i="85" s="1"/>
  <c r="K52" i="85"/>
  <c r="K53" i="85"/>
  <c r="K54" i="85"/>
  <c r="K55" i="85"/>
  <c r="M55" i="85" s="1"/>
  <c r="K56" i="85"/>
  <c r="M56" i="85" s="1"/>
  <c r="K58" i="85"/>
  <c r="K59" i="85"/>
  <c r="K60" i="85"/>
  <c r="K61" i="85"/>
  <c r="L61" i="85" s="1"/>
  <c r="K62" i="85"/>
  <c r="L62" i="85" s="1"/>
  <c r="K65" i="85"/>
  <c r="K66" i="85"/>
  <c r="K67" i="85"/>
  <c r="L67" i="85" s="1"/>
  <c r="K69" i="85"/>
  <c r="K70" i="85"/>
  <c r="K71" i="85"/>
  <c r="K72" i="85"/>
  <c r="L72" i="85" s="1"/>
  <c r="K74" i="85"/>
  <c r="K75" i="85"/>
  <c r="K76" i="85"/>
  <c r="K77" i="85"/>
  <c r="M77" i="85" s="1"/>
  <c r="K79" i="85"/>
  <c r="K80" i="85"/>
  <c r="K81" i="85"/>
  <c r="K82" i="85"/>
  <c r="L82" i="85" s="1"/>
  <c r="K84" i="85"/>
  <c r="K85" i="85"/>
  <c r="K86" i="85"/>
  <c r="K88" i="85"/>
  <c r="L88" i="85" s="1"/>
  <c r="K91" i="85"/>
  <c r="K8" i="83"/>
  <c r="K10" i="83" s="1"/>
  <c r="B22" i="81" s="1"/>
  <c r="M87" i="85" l="1"/>
  <c r="L77" i="85"/>
  <c r="M67" i="85"/>
  <c r="L56" i="85"/>
  <c r="M38" i="85"/>
  <c r="M22" i="85"/>
  <c r="M91" i="85"/>
  <c r="M88" i="85"/>
  <c r="L44" i="85"/>
  <c r="M8" i="85"/>
  <c r="L15" i="85"/>
  <c r="M50" i="85"/>
  <c r="M21" i="85"/>
  <c r="M82" i="85"/>
  <c r="M61" i="85"/>
  <c r="M33" i="85"/>
  <c r="L10" i="83"/>
  <c r="M10" i="83"/>
  <c r="L8" i="83"/>
  <c r="M8" i="83"/>
  <c r="E27" i="82"/>
  <c r="E26" i="82"/>
  <c r="E25" i="82"/>
  <c r="E24" i="82"/>
  <c r="E22" i="82"/>
  <c r="E21" i="82"/>
  <c r="E20" i="82"/>
  <c r="E19" i="82"/>
  <c r="E18" i="82"/>
  <c r="E17" i="82"/>
  <c r="E16" i="82"/>
  <c r="E15" i="82"/>
  <c r="E14" i="82"/>
  <c r="E13" i="82"/>
  <c r="E12" i="82"/>
  <c r="E11" i="82"/>
  <c r="E10" i="82"/>
  <c r="E9" i="82"/>
  <c r="E8" i="82"/>
  <c r="D28" i="82"/>
  <c r="B28" i="82"/>
  <c r="G27" i="81"/>
  <c r="G26" i="81"/>
  <c r="G24" i="81"/>
  <c r="G22" i="81"/>
  <c r="G21" i="81"/>
  <c r="G20" i="81"/>
  <c r="G19" i="81"/>
  <c r="G18" i="81"/>
  <c r="G17" i="81"/>
  <c r="G16" i="81"/>
  <c r="G15" i="81"/>
  <c r="G14" i="81"/>
  <c r="G13" i="81"/>
  <c r="G12" i="81"/>
  <c r="G11" i="81"/>
  <c r="G10" i="81"/>
  <c r="G9" i="81"/>
  <c r="G8" i="81"/>
  <c r="F28" i="81"/>
  <c r="E28" i="81"/>
  <c r="G29" i="4" l="1"/>
  <c r="G30" i="47" s="1"/>
  <c r="G52" i="47" s="1"/>
  <c r="F29" i="4"/>
  <c r="G57" i="47" l="1"/>
  <c r="E29" i="4"/>
  <c r="D29" i="4"/>
  <c r="C29" i="4"/>
  <c r="B29" i="4"/>
  <c r="H23" i="2"/>
  <c r="G23" i="2"/>
  <c r="F23" i="2"/>
  <c r="E23" i="2"/>
  <c r="D23" i="2"/>
  <c r="C23" i="2"/>
  <c r="H16" i="80"/>
  <c r="H11" i="80"/>
  <c r="G13" i="12"/>
  <c r="F14" i="12"/>
  <c r="E14" i="12"/>
  <c r="D14" i="12"/>
  <c r="C14" i="12"/>
  <c r="B14" i="12"/>
  <c r="G14" i="12" l="1"/>
  <c r="H14" i="12" s="1"/>
  <c r="H18" i="80"/>
  <c r="I22" i="2"/>
  <c r="I23" i="2"/>
  <c r="G13" i="17"/>
  <c r="F13" i="17"/>
  <c r="E13" i="17"/>
  <c r="H12" i="17"/>
  <c r="H11" i="17"/>
  <c r="H10" i="17"/>
  <c r="H9" i="17"/>
  <c r="H8" i="17"/>
  <c r="G22" i="16"/>
  <c r="F22" i="16"/>
  <c r="E22" i="16"/>
  <c r="G13" i="16"/>
  <c r="F13" i="16"/>
  <c r="E13" i="16"/>
  <c r="F32" i="4"/>
  <c r="E32" i="4"/>
  <c r="H21" i="16"/>
  <c r="H20" i="16"/>
  <c r="H12" i="16"/>
  <c r="H11" i="16"/>
  <c r="H10" i="16"/>
  <c r="H23" i="4"/>
  <c r="H22" i="4"/>
  <c r="H20" i="4"/>
  <c r="H19" i="4"/>
  <c r="H18" i="4"/>
  <c r="H17" i="4"/>
  <c r="H16" i="4"/>
  <c r="H15" i="4"/>
  <c r="H14" i="4"/>
  <c r="H13" i="4"/>
  <c r="H12" i="4"/>
  <c r="H11" i="4"/>
  <c r="H10" i="4"/>
  <c r="H9" i="4"/>
  <c r="E52" i="47"/>
  <c r="G22" i="47"/>
  <c r="F22" i="47"/>
  <c r="F27" i="47" s="1"/>
  <c r="E22" i="47"/>
  <c r="E27" i="47" s="1"/>
  <c r="H55" i="47"/>
  <c r="H49" i="47"/>
  <c r="H48" i="47"/>
  <c r="H47" i="47"/>
  <c r="H46" i="47"/>
  <c r="H45" i="47"/>
  <c r="H44" i="47"/>
  <c r="H43" i="47"/>
  <c r="H41" i="47"/>
  <c r="H38" i="47"/>
  <c r="H37" i="47"/>
  <c r="H35" i="47"/>
  <c r="H34" i="47"/>
  <c r="H33" i="47"/>
  <c r="H31" i="47"/>
  <c r="H30" i="47"/>
  <c r="H26" i="47"/>
  <c r="H19" i="47"/>
  <c r="H18" i="47"/>
  <c r="H17" i="47"/>
  <c r="H14" i="47"/>
  <c r="H13" i="47"/>
  <c r="H12" i="47"/>
  <c r="H10" i="47"/>
  <c r="H9" i="47"/>
  <c r="E57" i="47" l="1"/>
  <c r="E13" i="12"/>
  <c r="E15" i="12" s="1"/>
  <c r="F57" i="47"/>
  <c r="F59" i="47" s="1"/>
  <c r="F13" i="12"/>
  <c r="F15" i="12" s="1"/>
  <c r="G15" i="12"/>
  <c r="E59" i="47"/>
  <c r="G27" i="47"/>
  <c r="G20" i="12"/>
  <c r="G12" i="12"/>
  <c r="F12" i="12"/>
  <c r="E12" i="12"/>
  <c r="E16" i="12" l="1"/>
  <c r="E21" i="12" s="1"/>
  <c r="F16" i="12"/>
  <c r="F21" i="12" s="1"/>
  <c r="G16" i="12"/>
  <c r="G21" i="12" s="1"/>
  <c r="G59" i="47"/>
  <c r="C52" i="47" l="1"/>
  <c r="C22" i="47"/>
  <c r="C27" i="47" s="1"/>
  <c r="C13" i="17"/>
  <c r="C22" i="16"/>
  <c r="C13" i="16"/>
  <c r="C32" i="4"/>
  <c r="C57" i="47" l="1"/>
  <c r="C13" i="12"/>
  <c r="C15" i="12" s="1"/>
  <c r="C59" i="47"/>
  <c r="C12" i="12"/>
  <c r="C16" i="12" l="1"/>
  <c r="C21" i="12" s="1"/>
  <c r="B52" i="47" l="1"/>
  <c r="D52" i="47"/>
  <c r="D13" i="12" s="1"/>
  <c r="D15" i="12" l="1"/>
  <c r="H13" i="12"/>
  <c r="B57" i="47"/>
  <c r="B13" i="12"/>
  <c r="B15" i="12" s="1"/>
  <c r="H52" i="47"/>
  <c r="D57" i="47"/>
  <c r="D22" i="47"/>
  <c r="H22" i="47" s="1"/>
  <c r="B22" i="47"/>
  <c r="H18" i="12" l="1"/>
  <c r="H11" i="12"/>
  <c r="H10" i="12"/>
  <c r="H9" i="12"/>
  <c r="H8" i="12"/>
  <c r="H17" i="12" l="1"/>
  <c r="D20" i="12"/>
  <c r="D32" i="4"/>
  <c r="H29" i="4"/>
  <c r="D22" i="16"/>
  <c r="H22" i="16" s="1"/>
  <c r="D13" i="16"/>
  <c r="H13" i="16" s="1"/>
  <c r="D13" i="17"/>
  <c r="H13" i="17" s="1"/>
  <c r="H20" i="12"/>
  <c r="D12" i="12"/>
  <c r="H12" i="12" s="1"/>
  <c r="D27" i="47" l="1"/>
  <c r="H27" i="47" s="1"/>
  <c r="H57" i="47"/>
  <c r="D16" i="12" l="1"/>
  <c r="H15" i="12"/>
  <c r="D59" i="47"/>
  <c r="D21" i="12" l="1"/>
  <c r="H16" i="12"/>
  <c r="B32" i="4"/>
  <c r="B20" i="12" l="1"/>
  <c r="B27" i="47" l="1"/>
  <c r="B59" i="47" l="1"/>
  <c r="B22" i="16"/>
  <c r="B13" i="16"/>
  <c r="B13" i="17"/>
  <c r="B12" i="12" l="1"/>
  <c r="B16" i="12" l="1"/>
  <c r="B21" i="12" l="1"/>
  <c r="K12" i="85"/>
  <c r="K13" i="85"/>
  <c r="I9" i="85"/>
  <c r="K9" i="85" s="1"/>
  <c r="M9" i="85" s="1"/>
  <c r="L9" i="85" l="1"/>
  <c r="K18" i="85"/>
  <c r="K20" i="85"/>
  <c r="K19" i="85"/>
  <c r="I16" i="85"/>
  <c r="K16" i="85" s="1"/>
  <c r="M16" i="85" s="1"/>
  <c r="K30" i="85"/>
  <c r="K31" i="85"/>
  <c r="C23" i="81"/>
  <c r="C28" i="81" s="1"/>
  <c r="K32" i="85"/>
  <c r="I28" i="85"/>
  <c r="D23" i="81"/>
  <c r="G23" i="81" s="1"/>
  <c r="G28" i="81" s="1"/>
  <c r="I92" i="85" l="1"/>
  <c r="C23" i="82" s="1"/>
  <c r="C28" i="82" s="1"/>
  <c r="K28" i="85"/>
  <c r="D28" i="81"/>
  <c r="M28" i="85"/>
  <c r="E23" i="82" l="1"/>
  <c r="E28" i="82" s="1"/>
  <c r="L28" i="85"/>
  <c r="K92" i="85"/>
  <c r="L92" i="85" l="1"/>
  <c r="B23" i="81"/>
  <c r="B28" i="81" s="1"/>
  <c r="M92" i="85"/>
</calcChain>
</file>

<file path=xl/comments1.xml><?xml version="1.0" encoding="utf-8"?>
<comments xmlns="http://schemas.openxmlformats.org/spreadsheetml/2006/main">
  <authors>
    <author>Administrator</author>
  </authors>
  <commentList>
    <comment ref="E14" authorId="0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Zahrbuje i 130.500 tis. Kč na Odložené financování v oblasti zdravotnictví </t>
        </r>
      </text>
    </comment>
  </commentList>
</comments>
</file>

<file path=xl/sharedStrings.xml><?xml version="1.0" encoding="utf-8"?>
<sst xmlns="http://schemas.openxmlformats.org/spreadsheetml/2006/main" count="1375" uniqueCount="426">
  <si>
    <t>v tis. Kč</t>
  </si>
  <si>
    <t>Ukazatel</t>
  </si>
  <si>
    <t>Příjmy</t>
  </si>
  <si>
    <t>Podíly na daních (třída 1)</t>
  </si>
  <si>
    <t>Příjmy z úroků na bankovních účtech (třída 2)</t>
  </si>
  <si>
    <t>Příjmy z pronájmu majetku příspěvkových organizací (třída 2)</t>
  </si>
  <si>
    <t>Vratky z předfinancování projektů EU (třída 2)</t>
  </si>
  <si>
    <t>Příjmy z prodeje majetku (třída 3)</t>
  </si>
  <si>
    <t>Finanční dotační vztah státního rozpočtu k rozpočtu kraje na výkon přenesené působnosti (třída 4)</t>
  </si>
  <si>
    <t>Dotace ze státního rozpočtu - školství (třída 4)</t>
  </si>
  <si>
    <t>Příjmy celkem</t>
  </si>
  <si>
    <t>Financování ve zdrojích</t>
  </si>
  <si>
    <t>Zdroje celkem</t>
  </si>
  <si>
    <t>V ý d a j e</t>
  </si>
  <si>
    <t>Běžné výdaje kapitol</t>
  </si>
  <si>
    <t>Výdaje celkem</t>
  </si>
  <si>
    <t>Financování ve výdajích</t>
  </si>
  <si>
    <t>Splátky přijatého úvěru kraje (jistina)</t>
  </si>
  <si>
    <t>Výdaje celkem (včetně splátky úvěru)</t>
  </si>
  <si>
    <t>Celková bilance hospodaření</t>
  </si>
  <si>
    <t xml:space="preserve">Kapitola </t>
  </si>
  <si>
    <t>Název fondu</t>
  </si>
  <si>
    <t>01</t>
  </si>
  <si>
    <t>Středočeský Fond podpory dobrovolných hasičů a složek IZS</t>
  </si>
  <si>
    <t>Středočeský Fond hejtmana a zmírnění následků živelných katastrof</t>
  </si>
  <si>
    <t>05</t>
  </si>
  <si>
    <t>06</t>
  </si>
  <si>
    <t xml:space="preserve">Středočeský Fond kultury a obnovy památek </t>
  </si>
  <si>
    <t>08</t>
  </si>
  <si>
    <t>Středočeský Fond rozvoje obcí a měst</t>
  </si>
  <si>
    <t>Středočeský Fond cestovního ruchu</t>
  </si>
  <si>
    <t>Středočeský Fond podpory malého a středního  podnikání</t>
  </si>
  <si>
    <t>10</t>
  </si>
  <si>
    <t xml:space="preserve">Středočeský Fond životního prostředí a zemědělství </t>
  </si>
  <si>
    <t>17</t>
  </si>
  <si>
    <t>Středočeský humanitární fond</t>
  </si>
  <si>
    <t>Kapitola</t>
  </si>
  <si>
    <t xml:space="preserve">01 - Činnost zastupitelstva </t>
  </si>
  <si>
    <t>02 - Činnost krajského úřadu</t>
  </si>
  <si>
    <t>03 - Informatika</t>
  </si>
  <si>
    <t>04 - Doprava</t>
  </si>
  <si>
    <t>05 - Školství, mládeže a sportu</t>
  </si>
  <si>
    <t>06 - Kultura a památková péče</t>
  </si>
  <si>
    <t>07 - Zdravotnictví</t>
  </si>
  <si>
    <t>08 - Regionální rozvoj</t>
  </si>
  <si>
    <t>09 - Evropská integrace</t>
  </si>
  <si>
    <t>10 - Životní prostředí a zemědělství</t>
  </si>
  <si>
    <t>11 - Správa majetku</t>
  </si>
  <si>
    <t>13 - Krajský investor</t>
  </si>
  <si>
    <t>17 - Sociální věci</t>
  </si>
  <si>
    <t>23 - Ostatní</t>
  </si>
  <si>
    <t>Středočeský povodňový fond</t>
  </si>
  <si>
    <t xml:space="preserve">Přehled běžných výdajů jednotlivých kapitol </t>
  </si>
  <si>
    <t xml:space="preserve">Sumář příjmů a výdajů </t>
  </si>
  <si>
    <t>Financování celkem</t>
  </si>
  <si>
    <t>Saldo (příjmy - výdaje)</t>
  </si>
  <si>
    <t xml:space="preserve">Výdaje celkem </t>
  </si>
  <si>
    <t>Třída 3 - Kapitálové příjmy</t>
  </si>
  <si>
    <t>Třída 2 - Nedaňové příjmy</t>
  </si>
  <si>
    <t>Třída 1 - Daňové příjmy</t>
  </si>
  <si>
    <t xml:space="preserve">Celková bilance hospodaření </t>
  </si>
  <si>
    <t xml:space="preserve">Splátky úroků z přijatého úvěru kraje </t>
  </si>
  <si>
    <t>Název organizace</t>
  </si>
  <si>
    <t>Dluhová služba za úvěr kraje z roku 2007</t>
  </si>
  <si>
    <t xml:space="preserve">Dluhová služba za úvěr nemocnic celkem </t>
  </si>
  <si>
    <t>Oblastní nemocnice Kladno</t>
  </si>
  <si>
    <t>Oblastní nemocnice Kolín</t>
  </si>
  <si>
    <t>Oblastní nemocnice Příbram</t>
  </si>
  <si>
    <t>Dluhová služba za úvěr nemocnic z roku 2008</t>
  </si>
  <si>
    <t xml:space="preserve">Dluhová služba za úvěr </t>
  </si>
  <si>
    <t>Příjmy z pronájmu majetku PO celkem</t>
  </si>
  <si>
    <t>Příjmy z pronájmu majetku příspěvkových organizací - ÚZ 40</t>
  </si>
  <si>
    <t>Středočeské Fondy - grantové a dotační výdaje kapitol</t>
  </si>
  <si>
    <t>Havarijní fond pro ochranu jakosti vod SK (kapitola 10)</t>
  </si>
  <si>
    <t>Výdaje na havárie (kapitola 23 - Ostatní)</t>
  </si>
  <si>
    <t>Odložené financování v oblasti dopravy - PO KSÚS (kapitola 04)</t>
  </si>
  <si>
    <t>Splátky úroků z přijatého úvěru kraje (kapitola 23 - Ostatní)</t>
  </si>
  <si>
    <t>Dluhová služba za úvěr nemocnic (kapitola 07)</t>
  </si>
  <si>
    <t>Dotace ze státního rozpočtu - školství (kapitola 05)</t>
  </si>
  <si>
    <t>Splátky přijatého úvěru kraje - jistina</t>
  </si>
  <si>
    <t>14 - Řízení lidských zdrojů</t>
  </si>
  <si>
    <t>Plošná finanční korekce Úřadu regionální rady regionu soudržnosti Střední Čechy (kapitola 23 - Ostatní)</t>
  </si>
  <si>
    <t>Rezerva - nepředvídatelné události a finanční záruky (kapitola 23 - Ostatní)</t>
  </si>
  <si>
    <t>16 - Správní agendy</t>
  </si>
  <si>
    <t>Správní poplatky (třída 1)</t>
  </si>
  <si>
    <t>Dluhová služba za úvěr kraje celkem</t>
  </si>
  <si>
    <t>Středočeské Fondy celkem</t>
  </si>
  <si>
    <t>Zůstatek prostředků z minulého roku z poplatků za odběr podzemních vod - účelové prostředky Havarijního fondu pro ochranu jakosti vod SK</t>
  </si>
  <si>
    <t>Výdaje z vázaných prostředků z minulého roku - běžné výdaje, Středočeské Fondy, kapitálové výdaje, projekty EU (kapitola 23 - Ostatní)</t>
  </si>
  <si>
    <t>Běžné výdaje kapitol celkem</t>
  </si>
  <si>
    <t>Schválený rozpočet 2016</t>
  </si>
  <si>
    <t>-</t>
  </si>
  <si>
    <t>Výdaje na reprodukci majetku příspěvkových organizací - financované z vybraných příjmů z pronájmu (kapitola 23 - Ostatní)</t>
  </si>
  <si>
    <t>Dotace ze státního rozpočtu - ostatní oblasti rozpočtu (třída 4)</t>
  </si>
  <si>
    <t>Příjmy z převodu z účtů a z fondů (třída 4)</t>
  </si>
  <si>
    <t>Ostatní nedaňové příjmy (třída 2)</t>
  </si>
  <si>
    <t xml:space="preserve">Dotace ze státního rozpočtu - ostatní oblasti rozpočtu </t>
  </si>
  <si>
    <t>Finanční vypořádání minulých let se státním rozpočtem (kapitola 21)</t>
  </si>
  <si>
    <t>20 - Sociální fond</t>
  </si>
  <si>
    <t>Zapojení zůstatku hospodaření z minulých let *)</t>
  </si>
  <si>
    <t>Opravné položky</t>
  </si>
  <si>
    <t xml:space="preserve">*) změna stavu finančních prostředků na účtech představuje ve schváleném a upraveném rozpočtu zapojení prostředků (zůstatku) z minulých let. Ve skutečnosti představuje financování změnu stavu na bankovních účtech. Příjmy - výdaje = přebytek(+) / schodek(-) = financování -/+. Tzn. rozpočet přebytkový tj. kladný rozdíl mezi příjmy a výdaji, financování je rovno minus (stav ke konci vykazovaného období je vyšší než stav k 1.1.), rozpočet schodkový, tj záporný rozdíl příjmů a výdajů, financování je plusové (stav vykazovaného období je nižší než stav k 1.1.). </t>
  </si>
  <si>
    <t>07</t>
  </si>
  <si>
    <t>Středočeské Fondy v rámci jednotlivých kapitol</t>
  </si>
  <si>
    <t>Konsolidace Sociálního fondu ( = převody z kapitoly 01 a 14)</t>
  </si>
  <si>
    <t>Celkem běžné výdaje kapitol po konsolidaci</t>
  </si>
  <si>
    <t>Pojištění majetku, vozidel a odpovědnosti k refundaci (kapitola 23 - Ostatní)</t>
  </si>
  <si>
    <t>Rozpočet Středočeského kraje na rok 2018</t>
  </si>
  <si>
    <t>Skutečnost 2016</t>
  </si>
  <si>
    <t>Schválený rozpočet 2017</t>
  </si>
  <si>
    <t>Rozpočet 2018</t>
  </si>
  <si>
    <t>% 2018/2017 schv. rozp.</t>
  </si>
  <si>
    <t>Dotace ze státního rozpočtu a ostatních veřejných rozpočtů</t>
  </si>
  <si>
    <t>Dluhová služba za úvěr nemocnic</t>
  </si>
  <si>
    <t>Předfinancování a kofinancování projektů EU a ostatní související výdaje s projekty EU</t>
  </si>
  <si>
    <t>Výdaje na reprodukci majetku příspěvkových organizací (financované z vybraných příjmů z pronájmu)</t>
  </si>
  <si>
    <t>Kapitálové výdaje</t>
  </si>
  <si>
    <t>Třída 5 - Běžné výdaje</t>
  </si>
  <si>
    <t>Třída 6 - Kapitálové výdaje</t>
  </si>
  <si>
    <t>Kapitálové výdaje celkem</t>
  </si>
  <si>
    <t>Středočeský Humanitární fond</t>
  </si>
  <si>
    <t>Středočeský Infrastrukturní Fond: Tematické zadání Podpora rozvoje a obnovy základních škol</t>
  </si>
  <si>
    <t>Středočeský Fond obnovy venkova</t>
  </si>
  <si>
    <t>Středočeský Infrastrukturní fond: Tematické zadání Životní prostředí</t>
  </si>
  <si>
    <t>23</t>
  </si>
  <si>
    <t>15 - Územní a stavební řízení</t>
  </si>
  <si>
    <t>18 - Legislativně právní</t>
  </si>
  <si>
    <t>24 - Podpora příspěvkových organizací</t>
  </si>
  <si>
    <t>25 - Bezpečnost a prevence</t>
  </si>
  <si>
    <t>Celkem</t>
  </si>
  <si>
    <t>Běžné výdaje celkem</t>
  </si>
  <si>
    <t xml:space="preserve">z toho: mzdové výdaje </t>
  </si>
  <si>
    <t>z toho: výdaje na opravy a údržbu majetku</t>
  </si>
  <si>
    <t>Rozpočet 2018 - obligatorní výdaje</t>
  </si>
  <si>
    <t>Rozpočet 2018 - semifakultativní výdaje</t>
  </si>
  <si>
    <t>Rozpočet 2018 - celkem</t>
  </si>
  <si>
    <t>Přehled běžných výdajů jednotlivých kapitol - obligatorní versus fakultativní výdaje</t>
  </si>
  <si>
    <t>Rozpočet Středočeského kraje na rok 2018 -  běžné výdaje kapitol</t>
  </si>
  <si>
    <t>Kapitola 16 - Správní agendy</t>
  </si>
  <si>
    <t>Paragraf</t>
  </si>
  <si>
    <t>Oblast rozpočtu</t>
  </si>
  <si>
    <t>% 2018/2017 upr. rozp.</t>
  </si>
  <si>
    <t xml:space="preserve">Běžné výdaje </t>
  </si>
  <si>
    <t>Volby do zastupitelstev územních samosprávných celků</t>
  </si>
  <si>
    <t>Finanční vypořádání minulých let</t>
  </si>
  <si>
    <t>Havárie a opravy</t>
  </si>
  <si>
    <t>Ostatní záležitosti sociálních věcí a politiky zaměstnanosti</t>
  </si>
  <si>
    <t>příspěvek na běžné opravy a udržování</t>
  </si>
  <si>
    <t>příspěvek na mzdové výdaje</t>
  </si>
  <si>
    <t>příspěvek na provoz</t>
  </si>
  <si>
    <t>z toho:</t>
  </si>
  <si>
    <t>Ostatní správa v sociálním zabezpečení a politice zaměstnanosti</t>
  </si>
  <si>
    <t>Domovy pro osoby se zdravotním postižením a domovy se zvláštním režimem - opravy a havárie</t>
  </si>
  <si>
    <t>Domovy pro osoby se zdravotním postižením a domovy se zvláštním režimem</t>
  </si>
  <si>
    <t>Domovy pro seniory - opravy a havárie</t>
  </si>
  <si>
    <t>Domovy pro seniory</t>
  </si>
  <si>
    <t>Ostatní sociální péče a pomoc ostatním skupinám obyvatelstva</t>
  </si>
  <si>
    <t>Sociální péče a pomoc přistěhovalcům a vybraným etnikům</t>
  </si>
  <si>
    <t>Ostatní sociální péče a pomoc rodině a manželství</t>
  </si>
  <si>
    <t>Prevence před drogami, alk., nikotinem aj. závislostmi</t>
  </si>
  <si>
    <t>mzdové výdaje</t>
  </si>
  <si>
    <t>Činnost regionální správy</t>
  </si>
  <si>
    <t>Převody vlastním fondům</t>
  </si>
  <si>
    <t>Mezinárodní spolupráce</t>
  </si>
  <si>
    <t>Humanitární zahraniční pomoc přímá</t>
  </si>
  <si>
    <t>Ostatní záležitosti požární ochrany</t>
  </si>
  <si>
    <t>Požární ochrana - dobrovolná část</t>
  </si>
  <si>
    <t>Záležitosti krizového řízení jinde nezařazené</t>
  </si>
  <si>
    <t>Ostatní správa v oblasti krizového řízení</t>
  </si>
  <si>
    <t>Činnost orgánů krizového řízení na územní úrovni</t>
  </si>
  <si>
    <t>Ochrana obyvatelstva</t>
  </si>
  <si>
    <t>Ostatní činnosti související se službami pro obyvatelstvo</t>
  </si>
  <si>
    <t>Převody vlastním fondům v rozpočtech územní úrovně</t>
  </si>
  <si>
    <t>Ostatní činnosti jinde nezařazené - Sociální fond</t>
  </si>
  <si>
    <t>Outsourcing tiskového prostředí</t>
  </si>
  <si>
    <t>Komunikační nástroje pro řízení PO</t>
  </si>
  <si>
    <t>Činnost regionální správy - provozní náklady na projekt v rámci Výzvy č. 19 IOP</t>
  </si>
  <si>
    <t>Činnost regionální správy - provozní náklady Rozvoj eGovernmentu</t>
  </si>
  <si>
    <t xml:space="preserve">z toho </t>
  </si>
  <si>
    <t>Nákup notebooků pro nové zastupitelstvo</t>
  </si>
  <si>
    <t>Kapitola 03 - Informatika</t>
  </si>
  <si>
    <t xml:space="preserve">Kapitola 25 - Bezpečnost a prevence </t>
  </si>
  <si>
    <t>Kapitola 18 - Legislativně právní</t>
  </si>
  <si>
    <t>Aktualizace Zásad územního rozvoje Středočeského kraje</t>
  </si>
  <si>
    <t>Ostatní činnosti ve zdravotnictví - odbor</t>
  </si>
  <si>
    <t>Lékařská služba první pomoci</t>
  </si>
  <si>
    <t>Ostatní činnost ve zdravotnictví - vratky správních poplatků za přeregistrace</t>
  </si>
  <si>
    <t>Ostatní nemocnice - rezerva</t>
  </si>
  <si>
    <t>Ostatní nemocnice - ztrátové činnosti a
 nové pavilony a. s.</t>
  </si>
  <si>
    <t>Kapitola 07 - Zdravotnictví</t>
  </si>
  <si>
    <t>Ostatní finanční operace</t>
  </si>
  <si>
    <t>Obecné příjmy a výdaje z finančních operací</t>
  </si>
  <si>
    <t>Kapitola 23 - Ostatní</t>
  </si>
  <si>
    <t>Ostatní ekologické záležitosti</t>
  </si>
  <si>
    <t>Ekologická výchova a osvěta</t>
  </si>
  <si>
    <t>Ostatní správa v ochraně životního prostředí</t>
  </si>
  <si>
    <t>Chráněné části přírody</t>
  </si>
  <si>
    <t>Ochrana druhů a stanovišť</t>
  </si>
  <si>
    <t>Ostatní nakládání s odpady</t>
  </si>
  <si>
    <t>Prevence vzniku odpadů</t>
  </si>
  <si>
    <t>Monitoring ochrany ovzduší</t>
  </si>
  <si>
    <t>Pitná voda</t>
  </si>
  <si>
    <t>Rybářství</t>
  </si>
  <si>
    <t>Ostatní správa v zemědělství</t>
  </si>
  <si>
    <t>Ostatní záležitosti lesního hospodářství</t>
  </si>
  <si>
    <t>Pěstební činnost</t>
  </si>
  <si>
    <t>Ostatní zemědělská a potravinářská činnost a rozvoj</t>
  </si>
  <si>
    <t>Kapitola 10 - Životní prostředí a zemědělství</t>
  </si>
  <si>
    <t>Kapitola 15 - Územní a stavební řízení</t>
  </si>
  <si>
    <t>Kapitola 01 - Činnost zastupitelstva</t>
  </si>
  <si>
    <t>Kapitola 17 - Sociální věci</t>
  </si>
  <si>
    <t>Nebytové hospodářství</t>
  </si>
  <si>
    <t>Bytové hospodářství</t>
  </si>
  <si>
    <t>Kapitola 11 - Správa majetku</t>
  </si>
  <si>
    <t>Ostatní činnosti jinde nezařazené</t>
  </si>
  <si>
    <t>Zdravotnická záchranná služba</t>
  </si>
  <si>
    <t>Ostatní zájmová činnost a rekreace</t>
  </si>
  <si>
    <t>Pořízení, zachování a obnova hodnot místního kulturního, národního a historického povědomí</t>
  </si>
  <si>
    <t>Činnost muzeí a galerií</t>
  </si>
  <si>
    <t>Střední odborné školy</t>
  </si>
  <si>
    <t>Gymnázia</t>
  </si>
  <si>
    <t>Bezpečnost silničního provozu</t>
  </si>
  <si>
    <t>Ostatní záležitosti pozemních komunikací</t>
  </si>
  <si>
    <t>Silnice</t>
  </si>
  <si>
    <t>Kapitola 13 - Krajský investor</t>
  </si>
  <si>
    <t>Cestovní ruch</t>
  </si>
  <si>
    <t>Střední školy poskytující střední vzdělání s výučním listem</t>
  </si>
  <si>
    <t>Kapitola 02 - Činnost krajského úřadu</t>
  </si>
  <si>
    <t>Kapitola 09 - Evropská integrace</t>
  </si>
  <si>
    <t>Neuznatelné výdaje projektů OPVK – odvody a penále – nedostatky zjištěné u projektů realizovaných v rámci OPVK</t>
  </si>
  <si>
    <t>Školení pro příspěvkové organizace</t>
  </si>
  <si>
    <t>Rozvoj ICT nástrojů pro řízení příspěvkových organizací</t>
  </si>
  <si>
    <t>Kapitola 24 - Podpora příspěvkových organizací</t>
  </si>
  <si>
    <t>Kapitola 14 - Řízení lidských zdrojů</t>
  </si>
  <si>
    <t>Implementace akčního plánu</t>
  </si>
  <si>
    <t>Olympiáda dětí a mládeže</t>
  </si>
  <si>
    <t>Mzdové prostředky hrazené z rozpočtu kraje</t>
  </si>
  <si>
    <t>3294</t>
  </si>
  <si>
    <t>Prevence patologických jevů</t>
  </si>
  <si>
    <t>3541</t>
  </si>
  <si>
    <t>Podpora zahraničních aktivit škol</t>
  </si>
  <si>
    <t>3291</t>
  </si>
  <si>
    <t>3419</t>
  </si>
  <si>
    <t>Sportovní soutěže</t>
  </si>
  <si>
    <t>Podpora učňovského školství - stipendia</t>
  </si>
  <si>
    <t>3269</t>
  </si>
  <si>
    <t>Velké opravy a havárie</t>
  </si>
  <si>
    <t>Využití volného času dětí a mládeže</t>
  </si>
  <si>
    <t>Ostatní správa ve vzdělávání jinde nezařazená</t>
  </si>
  <si>
    <t>Základní umělecké školy</t>
  </si>
  <si>
    <t>Zařízení výchovného poradenství</t>
  </si>
  <si>
    <t>Střediska praktického vyučování a školního hospodářství</t>
  </si>
  <si>
    <t>Základní školy pro žáky se speciálními vzdělávacími potřebami</t>
  </si>
  <si>
    <t>Mateřské školy pro děti se speciálními vzdělávacími potřebami</t>
  </si>
  <si>
    <t>Provoz škol - nájemné</t>
  </si>
  <si>
    <t>Dětské domovy</t>
  </si>
  <si>
    <t>Kapitola 05 - Školství, mládeže a sportu</t>
  </si>
  <si>
    <t>3421</t>
  </si>
  <si>
    <t>6409</t>
  </si>
  <si>
    <t>Koncepce podpory dětí a mládeže ve SK</t>
  </si>
  <si>
    <t>Úhrady sankcí - odvod za porušení roz. kázně</t>
  </si>
  <si>
    <t>ČOV, podpora tělovýchovy, sportu a mládeže</t>
  </si>
  <si>
    <t xml:space="preserve">                                                                                                                           </t>
  </si>
  <si>
    <t>Podpora kinematografie a festivalů</t>
  </si>
  <si>
    <t>Kulturní léto v GASK, p.o.</t>
  </si>
  <si>
    <t>Dny lidové architektury</t>
  </si>
  <si>
    <t>Stavba roku</t>
  </si>
  <si>
    <t>Dvořákovo Příbramsko</t>
  </si>
  <si>
    <t>Podpora živé kultury</t>
  </si>
  <si>
    <t>Koncepční podpora divadel (Městské divadlo Mladá Boleslav, Divadlo A. Dvořáka v Příbrami, Městské divadlo Kladno, Loutkové divadlo Lampion)</t>
  </si>
  <si>
    <t>Rozvojové projekty příspěvkových organizací - činnosti knihovnické</t>
  </si>
  <si>
    <t>Knihovna Jana Drdy Příbram</t>
  </si>
  <si>
    <t>Knihovna města Mladá Boleslav</t>
  </si>
  <si>
    <t>Městská knihovna Kutná Hora</t>
  </si>
  <si>
    <t>Městská knihovna Benešov</t>
  </si>
  <si>
    <t>Středočeská vědecká knihovna v Kladně</t>
  </si>
  <si>
    <t>Regionální funkce knihoven SK</t>
  </si>
  <si>
    <t>Archeologické  výzkumy a vynálezy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</si>
  <si>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</si>
  <si>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Kapitola 06 - Kultura a památková péče</t>
  </si>
  <si>
    <t>Rozvojové projekty příspěvkových organizací - činností památkových ústavů, hradů a zámků</t>
  </si>
  <si>
    <t>Rozvojové projekty - ostatní kultura</t>
  </si>
  <si>
    <t>Pořádání výstav, vernisáží a dalších kulturních akcí</t>
  </si>
  <si>
    <t xml:space="preserve">Festival muzejních nocí </t>
  </si>
  <si>
    <t>Mistr rukodělné výroby</t>
  </si>
  <si>
    <t>0</t>
  </si>
  <si>
    <t>Ostatní záležitosti v dopravě</t>
  </si>
  <si>
    <t>Dopravní obslužnost</t>
  </si>
  <si>
    <t>Provoz veřejné železniční dopravy</t>
  </si>
  <si>
    <t>Provoz veřejné silniční dopravy</t>
  </si>
  <si>
    <t>Kapitola 04 - Doprava</t>
  </si>
  <si>
    <t>Kontrola technické způsobilosti vozidel</t>
  </si>
  <si>
    <t>Ostatní záležitosti vnitrozemské plavby - dotace přívozy</t>
  </si>
  <si>
    <t xml:space="preserve">Změna technologií vytápění </t>
  </si>
  <si>
    <t xml:space="preserve">Letecké muzeum Metoděje Vlacha </t>
  </si>
  <si>
    <t>Katalog příspěvkových organizací</t>
  </si>
  <si>
    <t>Mezinárodní hudební festival Kutná Hora</t>
  </si>
  <si>
    <t>Mladoboleslavských filmový festival pro děti a mládež</t>
  </si>
  <si>
    <t xml:space="preserve">Ota Pavel očima rodiny a přátel </t>
  </si>
  <si>
    <t xml:space="preserve">Vydání knihy básní </t>
  </si>
  <si>
    <t xml:space="preserve">Restaurování plakátů </t>
  </si>
  <si>
    <t>Příručka pro vlastníky kulturních památek</t>
  </si>
  <si>
    <t>Propagace kulturních akcí Středočeského kraje a příspěvkových organizací</t>
  </si>
  <si>
    <t>Poplatky za znečišťování ovzduší (třída 1)</t>
  </si>
  <si>
    <t xml:space="preserve">Středočeské vodní cesty, spolek </t>
  </si>
  <si>
    <t>Činnost regionálních rad</t>
  </si>
  <si>
    <t>Aktualizace zásad územního rozvoje (ZÚR) SK</t>
  </si>
  <si>
    <t>Územně analytické podklady SK</t>
  </si>
  <si>
    <t xml:space="preserve">Středočeské inovační centrum - Středočeské kreativní vouchery </t>
  </si>
  <si>
    <t>Středočeské inovační centrum - inovační vouchery</t>
  </si>
  <si>
    <t>Středočeské inovační centrum - divize Regionální dotační kancelář</t>
  </si>
  <si>
    <t>Středočeské inovační centrum</t>
  </si>
  <si>
    <t>Podpora podnikání, investiční příležitosti, brownfields</t>
  </si>
  <si>
    <t xml:space="preserve">Dotace na výstavbu automatických parkovacích systémů pro kola </t>
  </si>
  <si>
    <t>Vesnice roku</t>
  </si>
  <si>
    <t>Klub českých turistů</t>
  </si>
  <si>
    <t>Destinační managementy</t>
  </si>
  <si>
    <t>Místní akční skupiny</t>
  </si>
  <si>
    <t>Strategické dokumenty</t>
  </si>
  <si>
    <t>Příprava a udržitelnost projektů regionálního rozvoje</t>
  </si>
  <si>
    <t>Kapitola 08 - Regionální rozvoj</t>
  </si>
  <si>
    <t>výdaje na opravy a údržbu majetku</t>
  </si>
  <si>
    <t>výdaje na opravy a údržbu majetku PO</t>
  </si>
  <si>
    <t>Příspěvek příspěvkovým organizacím na provoz škol zřizovaných SK</t>
  </si>
  <si>
    <t xml:space="preserve">Silnice - příspěvek příspěvkové organizaci Krajská správa a údržba silnic Středočeského kraje </t>
  </si>
  <si>
    <t xml:space="preserve">Dopravní obslužnost - příspěvek příspěvkové organizaci Integrovaná doprava Středočeského kraje </t>
  </si>
  <si>
    <t xml:space="preserve">Činnosti knihovnické - příspěvek příspěvkovým organizacím </t>
  </si>
  <si>
    <t xml:space="preserve">Činnosti muzeí a galerií - příspěvek příspěvkovým organizacím </t>
  </si>
  <si>
    <t xml:space="preserve">Činnosti památkových ústavů, hradů a zámků - příspěvek příspěvkovým organizacím </t>
  </si>
  <si>
    <t xml:space="preserve">Ostatní ústavní péče (dětská centra) - příspěvek příspěvkovým organizacím </t>
  </si>
  <si>
    <t xml:space="preserve">Zdravotnická záchranná služba - příspěvek příspěvkovým organizacím </t>
  </si>
  <si>
    <t>Cestovní ruch - příspěvek příspěvkové organizaci Středočeská centrála cestovního ruchu</t>
  </si>
  <si>
    <t>Podpora podnikání - příspěvek příspěvkové organizaci Regionální dotační kancelář</t>
  </si>
  <si>
    <t xml:space="preserve">Odborné sociální poradenství - příspěvek příspěvkovým organizacím </t>
  </si>
  <si>
    <t xml:space="preserve">Sociální rehabilitace - příspěvek příspěvkovým organizacím </t>
  </si>
  <si>
    <t xml:space="preserve">Domovy pro seniory - příspěvek příspěvkovým organizacím </t>
  </si>
  <si>
    <t xml:space="preserve">Osobní asistence, pečovatelská služba a podpora samostatného bydlení - příspěvek příspěvkovým organizacím </t>
  </si>
  <si>
    <t xml:space="preserve">Chráněné bydlení - příspěvek příspěvkovým organizacím </t>
  </si>
  <si>
    <t xml:space="preserve">Týdenní stacionáře - příspěvek příspěvkovým organizacím </t>
  </si>
  <si>
    <t xml:space="preserve">Denní stacionáře a centra denních služeb - příspěvek příspěvkovým organizacím </t>
  </si>
  <si>
    <t xml:space="preserve">Domovy pro osoby se zdravotním postižením a domovy se zvláštním režimem - příspěvek příspěvkovým organizacím </t>
  </si>
  <si>
    <t xml:space="preserve">Ostatní služby a činnosti v oblasti sociální péče - příspěvek příspěvkovým organizacím </t>
  </si>
  <si>
    <t xml:space="preserve">Azylové domy, nízkoprahová denní centra a noclehárny - příspěvek příspěvkovým organizacím </t>
  </si>
  <si>
    <t xml:space="preserve">Služby následné péče, terapeutické komunity a kontaktní centra - příspěvek příspěvkovým organizacím </t>
  </si>
  <si>
    <t xml:space="preserve">Sociálně terapeutické dílny - příspěvek příspěvkovým organizacím </t>
  </si>
  <si>
    <t xml:space="preserve">Terénní programy - příspěvek příspěvkovým organizacím </t>
  </si>
  <si>
    <t xml:space="preserve">Ostatní služby a činnosti v oblasti sociální prevence - příspěvek příspěvkovým organizacím </t>
  </si>
  <si>
    <t>Oprava Kladenské cyklostezky Praha - Hostivice - Kyšice</t>
  </si>
  <si>
    <t>Vytvoření destinační značky Střední Čechy</t>
  </si>
  <si>
    <t>Opatření pro zvýšení konkurenceschopnosti Středočeského kraje</t>
  </si>
  <si>
    <t xml:space="preserve">Zlepšení kvality řízení a rozvoje lidských zdrojů </t>
  </si>
  <si>
    <t>Strategy4improvement</t>
  </si>
  <si>
    <t xml:space="preserve">Výjezdní zasedání REG </t>
  </si>
  <si>
    <t>Pakt zaměstnanosti</t>
  </si>
  <si>
    <t>Poskytnutí individuálních dotací</t>
  </si>
  <si>
    <t>Sportovní centra mládeže</t>
  </si>
  <si>
    <t xml:space="preserve">Podpora hodnocení a kvality škol </t>
  </si>
  <si>
    <t>Zařízení pro další vzdělávání pedagogických pracovníků</t>
  </si>
  <si>
    <t>Ostatní činnosti ve zdravotnictví - regulační poplatky</t>
  </si>
  <si>
    <t>Rozpočet 2018 - fakultativní výdaje</t>
  </si>
  <si>
    <t>Ostatní činnosti ve zdravotnictví - nehrazené 
činnosti ze zdravotního pojištění</t>
  </si>
  <si>
    <t>Záležitosti vodních toků a vodohospodářských děl jinde nezařazené</t>
  </si>
  <si>
    <t xml:space="preserve">Vzdělávací a technická zařízení požární ochrany </t>
  </si>
  <si>
    <t>Zastupitelstva krajů</t>
  </si>
  <si>
    <t>Metodická, koncepční činnost, zahraniční spolupráce v oblasti kultury</t>
  </si>
  <si>
    <t xml:space="preserve">Podpora cestovního ruchu, regionálních/lokálních akcí </t>
  </si>
  <si>
    <t xml:space="preserve">Prevence před drogami, alkoholem, nikotinem a jinými závislostmi  - Financování projektu "Síť poradenských a léčebných služeb" </t>
  </si>
  <si>
    <t>Položka</t>
  </si>
  <si>
    <t>Název</t>
  </si>
  <si>
    <t>Maximální částka v roce 2018</t>
  </si>
  <si>
    <t>02</t>
  </si>
  <si>
    <t>6172</t>
  </si>
  <si>
    <t>5192</t>
  </si>
  <si>
    <t>Činnost regionální správy - Poskytnuté neinvestiční příspěvky a náhrady</t>
  </si>
  <si>
    <t>13</t>
  </si>
  <si>
    <t>5042</t>
  </si>
  <si>
    <t>5168</t>
  </si>
  <si>
    <t>5169</t>
  </si>
  <si>
    <t>Činnost regionální správy - Odměny za užití počítačových programů</t>
  </si>
  <si>
    <t>Činnost regionální správy - Zpracování dat a služby související s informačními a komunikačními technologiemi</t>
  </si>
  <si>
    <t>Činnost regionální správy - Nákup ostatních služeb</t>
  </si>
  <si>
    <t>16</t>
  </si>
  <si>
    <t>6115</t>
  </si>
  <si>
    <t>5909</t>
  </si>
  <si>
    <t>Volby do zastupitelstev územních samosprávných celků - Ostatní neinvestiční výdaje jinde nezařazené</t>
  </si>
  <si>
    <t>Předfinancování a kofinancování projektů spolufinancovaných z národních zdrojů a ostatní související výdaje s projekty z národních zdrojů (kapitola 23 - Ostatní)</t>
  </si>
  <si>
    <t>09</t>
  </si>
  <si>
    <t>18</t>
  </si>
  <si>
    <t>5166</t>
  </si>
  <si>
    <t>2510</t>
  </si>
  <si>
    <t>5331</t>
  </si>
  <si>
    <t>Činnost regionální správy - Konzultační, poradenské a právní služby</t>
  </si>
  <si>
    <t>Upravený rozpočet k 30.9.2017</t>
  </si>
  <si>
    <t>Skutečnost k 30.9.2017</t>
  </si>
  <si>
    <t>Týdenní stacionáře - opravy a havárie</t>
  </si>
  <si>
    <t>Denní stacionáře a centra denních služeb - opravy a havárie</t>
  </si>
  <si>
    <t>Ostatní činnosti k ochraně ovzduší</t>
  </si>
  <si>
    <t>Rozvojové projekty příspěvkových organizací - činnosti muzeí a galerií</t>
  </si>
  <si>
    <t>Středočeský Fond sportu, volného času a primární prevence</t>
  </si>
  <si>
    <t>Krytí ztrát nemocnic SK do roku 2017 včetně (kapitola 23 - Ostatní)</t>
  </si>
  <si>
    <t>Poplatky za odebrané množství podzemní vody (třída 2)</t>
  </si>
  <si>
    <t>Výdaje na krytí očekávaných výdajů kapitol (kapitola 23 - Ostatní)</t>
  </si>
  <si>
    <t>Zesmluvněné dotace na vodohospodářskou infrastrukturu vyplácené prostřednictvím Středočeského Fondu životního prostředí a zemědělství - financované z vybraných poplatků za odebrané množství podzemní vody (kapitola 10)</t>
  </si>
  <si>
    <t>Výdaje "investičního" charakteru celkem (opravy a údržba+Plán investic+Zásobník projektů)</t>
  </si>
  <si>
    <t>Investiční (kapitálové) výdaje zařazené v Plánu investic - 66,72%</t>
  </si>
  <si>
    <t>Kapitálové (investiční)  výdaje  (ve schváleném rozpočtu kapitola 23 - Ostatní)</t>
  </si>
  <si>
    <t>Výdaje na krytí očekávaných výdajů kapitol - vedené na kapitole 23 - Ostatní</t>
  </si>
  <si>
    <t>Předfinancování a kofinancování projektů spolufinancovaných z EU/EHP a ostatní související výdaje s projekty EU/EHP (kapitola 23 - Ostatní)</t>
  </si>
  <si>
    <t>Kapitálové výdaje - jednotlivé kapitoly (bez prostředků na krytí Plánu investic)</t>
  </si>
  <si>
    <t>Kapitálové výdaje - prostředky na krytí Plánu investic</t>
  </si>
  <si>
    <t xml:space="preserve">z toho: </t>
  </si>
  <si>
    <t>Třída 4 - Přijaté transfery</t>
  </si>
  <si>
    <t>Odložené financování v oblasti zdravotnictví (ve schváleném rozpočtu kapitola 23 - Ostatní)</t>
  </si>
  <si>
    <t>Výdaje na krytí očekávaných výdajů kapitol celkem</t>
  </si>
  <si>
    <t>Přehled výdajů jednotlivých kapitol - běžné výdaje, mzdové výdaje, výdaje na opravy a údržbu majetku, investiční výdaje a výdaje na projekty EU/EHP a z národních zdrojů</t>
  </si>
  <si>
    <t>Výdaje na fin. projektů EU/EHP a z národních zdrojů zařazené v Zásobníku projektů - 13,04%</t>
  </si>
  <si>
    <t>Poznámka: Výdaje na investiční (kapitálové) výdaje zařazené v Plánu investic a výdaje na financování projektů EU a z národních zdrojů zařazené v Zásobníku projektů spolufinancovaných z EU/EHP a národních zdrojů jsou proporcionálně kráceny do výše schváleného rozpočtu 2018. Schválený rozpočet SK na rok 2018 kryje Plán investic do výše 66,72%. Zásobník projektů spolufinancovaných z EU/EHP a národních zdrojů je kryt rozpočtem do výše 13,04% a bude dále financován ze zůstatku prostředků na předfinancování a kofinancování projektů EU/EHP a návrodních zdrojů a ostatní související výdaje s projekty z roku 2017 a z přijatých vratek z předfinancování uvedených projektů nad rámec rozpočtu 2018.</t>
  </si>
  <si>
    <t>Kapitálové (investiční) výdaje v Plánu investic</t>
  </si>
  <si>
    <t>Odložené financování v oblasti zdravotnictví v Plánu investic</t>
  </si>
  <si>
    <t>Zesmluvněné dotace na vodohospodářskou infrastrukturu vyplácené prostřednictvím Středočeského Fondu životního prostředí a zemědělství - financované z vybraných poplatků za odebrané množství podzemní vody</t>
  </si>
  <si>
    <t xml:space="preserve">Ostatní záležitosti vzdělávání </t>
  </si>
  <si>
    <t>Poznámka: Ve schváleném rozpočtu 2018 jsou výdaje na krytí očekávaných výdajů kapitol kryté do výše 5 mil. Kč.</t>
  </si>
  <si>
    <t xml:space="preserve">Zůstatek hospodaření z minulého roku </t>
  </si>
  <si>
    <r>
      <t xml:space="preserve">07 - Zdravotnictví   </t>
    </r>
    <r>
      <rPr>
        <b/>
        <sz val="10"/>
        <rFont val="Arial"/>
        <family val="2"/>
        <charset val="238"/>
      </rPr>
      <t>*)</t>
    </r>
  </si>
  <si>
    <t>*) Ve sloupci "Investiční (kapitálové) výdaje zařazené v Plánu investic" je zahrnuta i částka 130.500 tis. Kč na odložené financování v oblasti zdravotnictví.</t>
  </si>
  <si>
    <t>příloha č. 1 k usnesení č. 008-11/2017/ZK ze dne 5. 12.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</si>
</sst>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.0"/>
    <numFmt numFmtId="165" formatCode="0.0"/>
    <numFmt numFmtId="166" formatCode="&quot;Kč&quot;#,##0.00"/>
  </numFmts>
  <fonts count="43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20"/>
      <name val="Arial"/>
      <family val="2"/>
      <charset val="238"/>
    </font>
    <font>
      <sz val="14"/>
      <name val="Arial"/>
      <family val="2"/>
      <charset val="238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04"/>
    </font>
    <font>
      <sz val="9"/>
      <name val="Times New Roman"/>
      <family val="1"/>
      <charset val="238"/>
    </font>
    <font>
      <sz val="16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charset val="238"/>
    </font>
    <font>
      <sz val="11"/>
      <name val="Arial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 CE"/>
      <charset val="238"/>
    </font>
    <font>
      <i/>
      <sz val="10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7"/>
      <name val="Arial CE"/>
      <charset val="238"/>
    </font>
    <font>
      <b/>
      <sz val="10"/>
      <color rgb="FF00B050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i/>
      <sz val="10"/>
      <color rgb="FF00B05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1">
    <xf numFmtId="0" fontId="0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17" fillId="0" borderId="0"/>
    <xf numFmtId="0" fontId="2" fillId="0" borderId="0"/>
    <xf numFmtId="0" fontId="1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230">
    <xf numFmtId="0" fontId="0" fillId="0" borderId="0" xfId="0"/>
    <xf numFmtId="3" fontId="6" fillId="0" borderId="0" xfId="0" applyNumberFormat="1" applyFont="1"/>
    <xf numFmtId="164" fontId="0" fillId="0" borderId="0" xfId="0" applyNumberFormat="1"/>
    <xf numFmtId="3" fontId="0" fillId="0" borderId="0" xfId="0" applyNumberFormat="1"/>
    <xf numFmtId="0" fontId="5" fillId="0" borderId="0" xfId="1"/>
    <xf numFmtId="0" fontId="8" fillId="0" borderId="0" xfId="1" applyFont="1" applyAlignment="1">
      <alignment wrapText="1"/>
    </xf>
    <xf numFmtId="164" fontId="10" fillId="0" borderId="0" xfId="0" applyNumberFormat="1" applyFont="1" applyAlignment="1">
      <alignment horizontal="right"/>
    </xf>
    <xf numFmtId="0" fontId="9" fillId="0" borderId="0" xfId="0" applyFont="1"/>
    <xf numFmtId="0" fontId="11" fillId="3" borderId="1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3" borderId="2" xfId="0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0" fillId="3" borderId="2" xfId="0" applyFont="1" applyFill="1" applyBorder="1" applyAlignment="1">
      <alignment vertical="center" wrapText="1"/>
    </xf>
    <xf numFmtId="0" fontId="11" fillId="0" borderId="0" xfId="0" applyFont="1"/>
    <xf numFmtId="0" fontId="11" fillId="4" borderId="1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6" fillId="0" borderId="0" xfId="0" applyFont="1"/>
    <xf numFmtId="3" fontId="11" fillId="0" borderId="0" xfId="0" applyNumberFormat="1" applyFont="1" applyBorder="1"/>
    <xf numFmtId="0" fontId="11" fillId="0" borderId="0" xfId="0" applyFont="1" applyBorder="1"/>
    <xf numFmtId="0" fontId="0" fillId="0" borderId="0" xfId="0" applyFill="1" applyBorder="1"/>
    <xf numFmtId="0" fontId="11" fillId="0" borderId="5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3" fontId="0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wrapText="1"/>
    </xf>
    <xf numFmtId="3" fontId="9" fillId="0" borderId="0" xfId="0" applyNumberFormat="1" applyFont="1" applyBorder="1" applyAlignment="1">
      <alignment horizontal="right"/>
    </xf>
    <xf numFmtId="3" fontId="0" fillId="0" borderId="0" xfId="0" applyNumberFormat="1" applyBorder="1"/>
    <xf numFmtId="0" fontId="0" fillId="0" borderId="0" xfId="0" applyFont="1" applyBorder="1" applyAlignment="1">
      <alignment wrapText="1"/>
    </xf>
    <xf numFmtId="3" fontId="11" fillId="0" borderId="0" xfId="0" applyNumberFormat="1" applyFont="1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wrapText="1"/>
    </xf>
    <xf numFmtId="3" fontId="9" fillId="0" borderId="0" xfId="0" applyNumberFormat="1" applyFont="1" applyBorder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165" fontId="0" fillId="0" borderId="0" xfId="0" applyNumberFormat="1"/>
    <xf numFmtId="0" fontId="8" fillId="0" borderId="0" xfId="0" applyFont="1"/>
    <xf numFmtId="3" fontId="10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3" fontId="6" fillId="2" borderId="6" xfId="1" applyNumberFormat="1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/>
    </xf>
    <xf numFmtId="0" fontId="0" fillId="0" borderId="0" xfId="0" applyFont="1"/>
    <xf numFmtId="0" fontId="0" fillId="0" borderId="2" xfId="0" applyFont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7" fillId="0" borderId="0" xfId="1" applyFont="1"/>
    <xf numFmtId="0" fontId="13" fillId="0" borderId="0" xfId="1" applyFont="1"/>
    <xf numFmtId="3" fontId="5" fillId="0" borderId="0" xfId="1" applyNumberFormat="1"/>
    <xf numFmtId="164" fontId="5" fillId="0" borderId="0" xfId="1" applyNumberFormat="1"/>
    <xf numFmtId="49" fontId="5" fillId="0" borderId="0" xfId="2" applyNumberFormat="1" applyAlignment="1">
      <alignment horizontal="center"/>
    </xf>
    <xf numFmtId="0" fontId="5" fillId="0" borderId="0" xfId="2"/>
    <xf numFmtId="0" fontId="7" fillId="0" borderId="0" xfId="1" applyFont="1" applyAlignment="1">
      <alignment horizontal="left"/>
    </xf>
    <xf numFmtId="0" fontId="15" fillId="0" borderId="0" xfId="1" applyFont="1"/>
    <xf numFmtId="0" fontId="11" fillId="0" borderId="0" xfId="1" applyFont="1"/>
    <xf numFmtId="0" fontId="11" fillId="0" borderId="5" xfId="1" applyFont="1" applyBorder="1" applyAlignment="1">
      <alignment wrapText="1"/>
    </xf>
    <xf numFmtId="0" fontId="5" fillId="0" borderId="2" xfId="1" applyFont="1" applyBorder="1" applyAlignment="1">
      <alignment wrapText="1"/>
    </xf>
    <xf numFmtId="0" fontId="11" fillId="0" borderId="2" xfId="1" applyFont="1" applyBorder="1" applyAlignment="1">
      <alignment wrapText="1"/>
    </xf>
    <xf numFmtId="0" fontId="11" fillId="0" borderId="2" xfId="1" applyFont="1" applyBorder="1"/>
    <xf numFmtId="0" fontId="5" fillId="0" borderId="2" xfId="1" applyFont="1" applyBorder="1"/>
    <xf numFmtId="0" fontId="11" fillId="2" borderId="5" xfId="1" applyFont="1" applyFill="1" applyBorder="1" applyAlignment="1">
      <alignment horizontal="center"/>
    </xf>
    <xf numFmtId="164" fontId="10" fillId="0" borderId="0" xfId="1" applyNumberFormat="1" applyFont="1" applyAlignment="1">
      <alignment horizontal="right"/>
    </xf>
    <xf numFmtId="0" fontId="14" fillId="0" borderId="0" xfId="1" applyFont="1"/>
    <xf numFmtId="0" fontId="8" fillId="0" borderId="0" xfId="1" applyFont="1" applyAlignment="1"/>
    <xf numFmtId="0" fontId="8" fillId="0" borderId="0" xfId="1" applyFont="1"/>
    <xf numFmtId="0" fontId="11" fillId="0" borderId="5" xfId="0" applyFont="1" applyBorder="1"/>
    <xf numFmtId="3" fontId="0" fillId="0" borderId="0" xfId="0" applyNumberFormat="1" applyFont="1" applyBorder="1"/>
    <xf numFmtId="0" fontId="6" fillId="0" borderId="0" xfId="0" applyFont="1" applyBorder="1"/>
    <xf numFmtId="0" fontId="0" fillId="0" borderId="0" xfId="0" applyFont="1" applyBorder="1"/>
    <xf numFmtId="3" fontId="6" fillId="0" borderId="0" xfId="0" applyNumberFormat="1" applyFont="1" applyBorder="1"/>
    <xf numFmtId="0" fontId="9" fillId="0" borderId="0" xfId="0" applyFont="1" applyBorder="1"/>
    <xf numFmtId="3" fontId="9" fillId="0" borderId="0" xfId="0" applyNumberFormat="1" applyFont="1" applyBorder="1" applyAlignment="1">
      <alignment horizontal="center"/>
    </xf>
    <xf numFmtId="3" fontId="11" fillId="0" borderId="0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right"/>
    </xf>
    <xf numFmtId="0" fontId="8" fillId="0" borderId="0" xfId="0" applyFont="1" applyBorder="1"/>
    <xf numFmtId="0" fontId="0" fillId="0" borderId="3" xfId="0" applyFill="1" applyBorder="1"/>
    <xf numFmtId="3" fontId="6" fillId="0" borderId="0" xfId="0" applyNumberFormat="1" applyFont="1" applyBorder="1" applyAlignment="1">
      <alignment horizontal="right"/>
    </xf>
    <xf numFmtId="3" fontId="0" fillId="0" borderId="0" xfId="0" applyNumberFormat="1" applyFont="1" applyFill="1" applyBorder="1" applyAlignment="1">
      <alignment horizontal="left"/>
    </xf>
    <xf numFmtId="0" fontId="0" fillId="0" borderId="3" xfId="0" applyBorder="1"/>
    <xf numFmtId="0" fontId="0" fillId="0" borderId="2" xfId="0" applyBorder="1"/>
    <xf numFmtId="0" fontId="0" fillId="0" borderId="13" xfId="0" applyFill="1" applyBorder="1"/>
    <xf numFmtId="0" fontId="8" fillId="0" borderId="0" xfId="0" applyFont="1" applyAlignment="1">
      <alignment vertical="center"/>
    </xf>
    <xf numFmtId="0" fontId="0" fillId="0" borderId="0" xfId="0" applyFont="1" applyFill="1" applyBorder="1"/>
    <xf numFmtId="0" fontId="0" fillId="0" borderId="3" xfId="0" applyFont="1" applyBorder="1"/>
    <xf numFmtId="0" fontId="0" fillId="0" borderId="2" xfId="0" applyFont="1" applyBorder="1"/>
    <xf numFmtId="164" fontId="6" fillId="2" borderId="25" xfId="1" applyNumberFormat="1" applyFont="1" applyFill="1" applyBorder="1" applyAlignment="1">
      <alignment horizontal="center" wrapText="1"/>
    </xf>
    <xf numFmtId="164" fontId="0" fillId="0" borderId="26" xfId="0" applyNumberFormat="1" applyFont="1" applyBorder="1"/>
    <xf numFmtId="164" fontId="0" fillId="0" borderId="23" xfId="0" applyNumberFormat="1" applyFont="1" applyBorder="1"/>
    <xf numFmtId="164" fontId="0" fillId="0" borderId="27" xfId="0" applyNumberFormat="1" applyFont="1" applyBorder="1"/>
    <xf numFmtId="164" fontId="11" fillId="0" borderId="25" xfId="0" applyNumberFormat="1" applyFont="1" applyBorder="1"/>
    <xf numFmtId="164" fontId="0" fillId="0" borderId="27" xfId="0" applyNumberFormat="1" applyBorder="1"/>
    <xf numFmtId="164" fontId="9" fillId="3" borderId="22" xfId="0" applyNumberFormat="1" applyFont="1" applyFill="1" applyBorder="1"/>
    <xf numFmtId="164" fontId="0" fillId="3" borderId="23" xfId="0" applyNumberFormat="1" applyFont="1" applyFill="1" applyBorder="1"/>
    <xf numFmtId="164" fontId="0" fillId="3" borderId="23" xfId="0" applyNumberFormat="1" applyFont="1" applyFill="1" applyBorder="1" applyAlignment="1">
      <alignment vertical="center"/>
    </xf>
    <xf numFmtId="164" fontId="9" fillId="4" borderId="22" xfId="0" applyNumberFormat="1" applyFont="1" applyFill="1" applyBorder="1"/>
    <xf numFmtId="164" fontId="0" fillId="4" borderId="23" xfId="0" applyNumberFormat="1" applyFill="1" applyBorder="1"/>
    <xf numFmtId="164" fontId="0" fillId="4" borderId="22" xfId="0" applyNumberFormat="1" applyFill="1" applyBorder="1"/>
    <xf numFmtId="164" fontId="11" fillId="0" borderId="25" xfId="0" applyNumberFormat="1" applyFont="1" applyBorder="1" applyAlignment="1">
      <alignment horizontal="right"/>
    </xf>
    <xf numFmtId="49" fontId="0" fillId="0" borderId="0" xfId="0" applyNumberFormat="1" applyFont="1" applyAlignment="1">
      <alignment horizontal="right"/>
    </xf>
    <xf numFmtId="0" fontId="0" fillId="0" borderId="8" xfId="2" applyFont="1" applyBorder="1" applyAlignment="1">
      <alignment wrapText="1"/>
    </xf>
    <xf numFmtId="49" fontId="5" fillId="0" borderId="2" xfId="2" applyNumberFormat="1" applyBorder="1" applyAlignment="1">
      <alignment horizontal="center"/>
    </xf>
    <xf numFmtId="49" fontId="0" fillId="0" borderId="2" xfId="2" applyNumberFormat="1" applyFont="1" applyBorder="1" applyAlignment="1">
      <alignment horizontal="center"/>
    </xf>
    <xf numFmtId="0" fontId="0" fillId="0" borderId="0" xfId="0" applyAlignment="1">
      <alignment wrapText="1"/>
    </xf>
    <xf numFmtId="4" fontId="0" fillId="0" borderId="0" xfId="0" applyNumberFormat="1"/>
    <xf numFmtId="3" fontId="6" fillId="0" borderId="11" xfId="0" applyNumberFormat="1" applyFont="1" applyFill="1" applyBorder="1"/>
    <xf numFmtId="3" fontId="11" fillId="0" borderId="10" xfId="0" applyNumberFormat="1" applyFont="1" applyFill="1" applyBorder="1"/>
    <xf numFmtId="4" fontId="5" fillId="0" borderId="0" xfId="1" applyNumberFormat="1"/>
    <xf numFmtId="164" fontId="5" fillId="0" borderId="23" xfId="1" applyNumberFormat="1" applyBorder="1"/>
    <xf numFmtId="164" fontId="11" fillId="0" borderId="23" xfId="1" applyNumberFormat="1" applyFont="1" applyBorder="1"/>
    <xf numFmtId="164" fontId="11" fillId="0" borderId="25" xfId="1" applyNumberFormat="1" applyFont="1" applyBorder="1" applyAlignment="1">
      <alignment horizontal="right"/>
    </xf>
    <xf numFmtId="4" fontId="6" fillId="0" borderId="0" xfId="1" applyNumberFormat="1" applyFont="1"/>
    <xf numFmtId="4" fontId="6" fillId="0" borderId="0" xfId="0" applyNumberFormat="1" applyFont="1"/>
    <xf numFmtId="4" fontId="9" fillId="0" borderId="0" xfId="0" applyNumberFormat="1" applyFont="1" applyAlignment="1">
      <alignment horizontal="right"/>
    </xf>
    <xf numFmtId="4" fontId="6" fillId="0" borderId="0" xfId="0" applyNumberFormat="1" applyFont="1" applyFill="1"/>
    <xf numFmtId="4" fontId="6" fillId="2" borderId="10" xfId="1" applyNumberFormat="1" applyFont="1" applyFill="1" applyBorder="1" applyAlignment="1">
      <alignment horizontal="center" wrapText="1"/>
    </xf>
    <xf numFmtId="4" fontId="6" fillId="0" borderId="12" xfId="1" applyNumberFormat="1" applyFont="1" applyFill="1" applyBorder="1"/>
    <xf numFmtId="4" fontId="11" fillId="0" borderId="12" xfId="1" applyNumberFormat="1" applyFont="1" applyFill="1" applyBorder="1"/>
    <xf numFmtId="4" fontId="11" fillId="0" borderId="10" xfId="1" applyNumberFormat="1" applyFont="1" applyFill="1" applyBorder="1"/>
    <xf numFmtId="0" fontId="0" fillId="0" borderId="2" xfId="1" applyFont="1" applyBorder="1" applyAlignment="1">
      <alignment wrapText="1"/>
    </xf>
    <xf numFmtId="0" fontId="5" fillId="0" borderId="8" xfId="2" applyBorder="1" applyAlignment="1">
      <alignment wrapText="1"/>
    </xf>
    <xf numFmtId="3" fontId="6" fillId="2" borderId="10" xfId="1" applyNumberFormat="1" applyFont="1" applyFill="1" applyBorder="1" applyAlignment="1">
      <alignment horizontal="center" wrapText="1"/>
    </xf>
    <xf numFmtId="3" fontId="6" fillId="0" borderId="18" xfId="0" applyNumberFormat="1" applyFont="1" applyFill="1" applyBorder="1" applyAlignment="1">
      <alignment horizontal="right"/>
    </xf>
    <xf numFmtId="3" fontId="6" fillId="0" borderId="12" xfId="0" applyNumberFormat="1" applyFont="1" applyFill="1" applyBorder="1" applyAlignment="1">
      <alignment horizontal="right"/>
    </xf>
    <xf numFmtId="3" fontId="6" fillId="0" borderId="11" xfId="0" applyNumberFormat="1" applyFont="1" applyFill="1" applyBorder="1" applyAlignment="1">
      <alignment horizontal="right"/>
    </xf>
    <xf numFmtId="3" fontId="11" fillId="0" borderId="10" xfId="0" applyNumberFormat="1" applyFont="1" applyFill="1" applyBorder="1" applyAlignment="1">
      <alignment horizontal="right"/>
    </xf>
    <xf numFmtId="3" fontId="6" fillId="0" borderId="12" xfId="2" applyNumberFormat="1" applyFont="1" applyFill="1" applyBorder="1"/>
    <xf numFmtId="4" fontId="9" fillId="3" borderId="14" xfId="0" applyNumberFormat="1" applyFont="1" applyFill="1" applyBorder="1"/>
    <xf numFmtId="4" fontId="6" fillId="3" borderId="12" xfId="0" applyNumberFormat="1" applyFont="1" applyFill="1" applyBorder="1"/>
    <xf numFmtId="4" fontId="6" fillId="3" borderId="12" xfId="0" applyNumberFormat="1" applyFont="1" applyFill="1" applyBorder="1" applyAlignment="1">
      <alignment vertical="center"/>
    </xf>
    <xf numFmtId="4" fontId="9" fillId="4" borderId="14" xfId="0" applyNumberFormat="1" applyFont="1" applyFill="1" applyBorder="1"/>
    <xf numFmtId="4" fontId="6" fillId="4" borderId="12" xfId="0" applyNumberFormat="1" applyFont="1" applyFill="1" applyBorder="1"/>
    <xf numFmtId="4" fontId="6" fillId="4" borderId="14" xfId="0" applyNumberFormat="1" applyFont="1" applyFill="1" applyBorder="1"/>
    <xf numFmtId="4" fontId="11" fillId="0" borderId="10" xfId="0" applyNumberFormat="1" applyFont="1" applyFill="1" applyBorder="1"/>
    <xf numFmtId="164" fontId="0" fillId="0" borderId="26" xfId="0" applyNumberFormat="1" applyBorder="1"/>
    <xf numFmtId="49" fontId="0" fillId="0" borderId="0" xfId="0" applyNumberFormat="1" applyAlignment="1"/>
    <xf numFmtId="4" fontId="11" fillId="0" borderId="8" xfId="1" applyNumberFormat="1" applyFont="1" applyFill="1" applyBorder="1"/>
    <xf numFmtId="4" fontId="11" fillId="0" borderId="6" xfId="1" applyNumberFormat="1" applyFont="1" applyFill="1" applyBorder="1"/>
    <xf numFmtId="4" fontId="5" fillId="0" borderId="8" xfId="1" applyNumberFormat="1" applyFont="1" applyFill="1" applyBorder="1"/>
    <xf numFmtId="4" fontId="0" fillId="3" borderId="8" xfId="0" applyNumberFormat="1" applyFont="1" applyFill="1" applyBorder="1"/>
    <xf numFmtId="4" fontId="0" fillId="5" borderId="8" xfId="0" applyNumberFormat="1" applyFont="1" applyFill="1" applyBorder="1"/>
    <xf numFmtId="4" fontId="0" fillId="3" borderId="8" xfId="0" applyNumberFormat="1" applyFont="1" applyFill="1" applyBorder="1" applyAlignment="1">
      <alignment vertical="center"/>
    </xf>
    <xf numFmtId="4" fontId="0" fillId="4" borderId="8" xfId="0" applyNumberFormat="1" applyFont="1" applyFill="1" applyBorder="1"/>
    <xf numFmtId="4" fontId="0" fillId="6" borderId="8" xfId="0" applyNumberFormat="1" applyFont="1" applyFill="1" applyBorder="1"/>
    <xf numFmtId="0" fontId="11" fillId="2" borderId="5" xfId="0" applyFont="1" applyFill="1" applyBorder="1" applyAlignment="1">
      <alignment horizontal="center" wrapText="1"/>
    </xf>
    <xf numFmtId="4" fontId="9" fillId="3" borderId="7" xfId="0" applyNumberFormat="1" applyFont="1" applyFill="1" applyBorder="1"/>
    <xf numFmtId="0" fontId="6" fillId="3" borderId="19" xfId="0" applyFont="1" applyFill="1" applyBorder="1" applyAlignment="1">
      <alignment wrapText="1"/>
    </xf>
    <xf numFmtId="4" fontId="6" fillId="3" borderId="20" xfId="0" applyNumberFormat="1" applyFont="1" applyFill="1" applyBorder="1"/>
    <xf numFmtId="0" fontId="11" fillId="3" borderId="19" xfId="0" applyFont="1" applyFill="1" applyBorder="1" applyAlignment="1">
      <alignment wrapText="1"/>
    </xf>
    <xf numFmtId="4" fontId="11" fillId="3" borderId="20" xfId="0" applyNumberFormat="1" applyFont="1" applyFill="1" applyBorder="1"/>
    <xf numFmtId="0" fontId="11" fillId="0" borderId="4" xfId="0" applyFont="1" applyFill="1" applyBorder="1" applyAlignment="1">
      <alignment wrapText="1"/>
    </xf>
    <xf numFmtId="4" fontId="9" fillId="0" borderId="32" xfId="0" applyNumberFormat="1" applyFont="1" applyFill="1" applyBorder="1"/>
    <xf numFmtId="4" fontId="9" fillId="4" borderId="7" xfId="0" applyNumberFormat="1" applyFont="1" applyFill="1" applyBorder="1"/>
    <xf numFmtId="0" fontId="6" fillId="4" borderId="19" xfId="0" applyFont="1" applyFill="1" applyBorder="1" applyAlignment="1">
      <alignment wrapText="1"/>
    </xf>
    <xf numFmtId="4" fontId="6" fillId="4" borderId="20" xfId="0" applyNumberFormat="1" applyFont="1" applyFill="1" applyBorder="1"/>
    <xf numFmtId="0" fontId="0" fillId="4" borderId="4" xfId="0" applyFill="1" applyBorder="1" applyAlignment="1">
      <alignment wrapText="1"/>
    </xf>
    <xf numFmtId="4" fontId="6" fillId="4" borderId="32" xfId="0" applyNumberFormat="1" applyFont="1" applyFill="1" applyBorder="1"/>
    <xf numFmtId="4" fontId="6" fillId="4" borderId="7" xfId="0" applyNumberFormat="1" applyFont="1" applyFill="1" applyBorder="1"/>
    <xf numFmtId="0" fontId="11" fillId="4" borderId="19" xfId="0" applyFont="1" applyFill="1" applyBorder="1" applyAlignment="1">
      <alignment wrapText="1"/>
    </xf>
    <xf numFmtId="4" fontId="11" fillId="4" borderId="20" xfId="0" applyNumberFormat="1" applyFont="1" applyFill="1" applyBorder="1"/>
    <xf numFmtId="4" fontId="6" fillId="0" borderId="32" xfId="0" applyNumberFormat="1" applyFont="1" applyFill="1" applyBorder="1"/>
    <xf numFmtId="3" fontId="11" fillId="0" borderId="6" xfId="0" applyNumberFormat="1" applyFont="1" applyFill="1" applyBorder="1"/>
    <xf numFmtId="4" fontId="11" fillId="0" borderId="6" xfId="0" applyNumberFormat="1" applyFont="1" applyFill="1" applyBorder="1"/>
    <xf numFmtId="3" fontId="5" fillId="0" borderId="8" xfId="2" applyNumberFormat="1" applyFont="1" applyFill="1" applyBorder="1"/>
    <xf numFmtId="164" fontId="6" fillId="3" borderId="24" xfId="0" applyNumberFormat="1" applyFont="1" applyFill="1" applyBorder="1"/>
    <xf numFmtId="164" fontId="11" fillId="3" borderId="24" xfId="0" applyNumberFormat="1" applyFont="1" applyFill="1" applyBorder="1"/>
    <xf numFmtId="164" fontId="9" fillId="0" borderId="28" xfId="0" applyNumberFormat="1" applyFont="1" applyBorder="1"/>
    <xf numFmtId="164" fontId="6" fillId="4" borderId="24" xfId="0" applyNumberFormat="1" applyFont="1" applyFill="1" applyBorder="1"/>
    <xf numFmtId="164" fontId="0" fillId="4" borderId="28" xfId="0" applyNumberFormat="1" applyFill="1" applyBorder="1"/>
    <xf numFmtId="164" fontId="11" fillId="4" borderId="24" xfId="0" applyNumberFormat="1" applyFont="1" applyFill="1" applyBorder="1"/>
    <xf numFmtId="164" fontId="0" fillId="0" borderId="28" xfId="0" applyNumberFormat="1" applyFill="1" applyBorder="1"/>
    <xf numFmtId="4" fontId="6" fillId="3" borderId="21" xfId="0" applyNumberFormat="1" applyFont="1" applyFill="1" applyBorder="1"/>
    <xf numFmtId="4" fontId="11" fillId="3" borderId="21" xfId="0" applyNumberFormat="1" applyFont="1" applyFill="1" applyBorder="1"/>
    <xf numFmtId="4" fontId="9" fillId="0" borderId="31" xfId="0" applyNumberFormat="1" applyFont="1" applyFill="1" applyBorder="1"/>
    <xf numFmtId="4" fontId="6" fillId="4" borderId="21" xfId="0" applyNumberFormat="1" applyFont="1" applyFill="1" applyBorder="1"/>
    <xf numFmtId="4" fontId="6" fillId="4" borderId="31" xfId="0" applyNumberFormat="1" applyFont="1" applyFill="1" applyBorder="1"/>
    <xf numFmtId="4" fontId="11" fillId="4" borderId="21" xfId="0" applyNumberFormat="1" applyFont="1" applyFill="1" applyBorder="1"/>
    <xf numFmtId="4" fontId="6" fillId="0" borderId="31" xfId="0" applyNumberFormat="1" applyFont="1" applyFill="1" applyBorder="1"/>
    <xf numFmtId="3" fontId="0" fillId="0" borderId="8" xfId="0" applyNumberFormat="1" applyFont="1" applyFill="1" applyBorder="1" applyAlignment="1">
      <alignment horizontal="right"/>
    </xf>
    <xf numFmtId="3" fontId="0" fillId="0" borderId="8" xfId="0" applyNumberFormat="1" applyFont="1" applyFill="1" applyBorder="1"/>
    <xf numFmtId="0" fontId="0" fillId="0" borderId="13" xfId="0" applyFont="1" applyFill="1" applyBorder="1"/>
    <xf numFmtId="3" fontId="0" fillId="0" borderId="15" xfId="0" applyNumberFormat="1" applyFont="1" applyFill="1" applyBorder="1" applyAlignment="1">
      <alignment horizontal="right"/>
    </xf>
    <xf numFmtId="3" fontId="0" fillId="0" borderId="9" xfId="0" applyNumberFormat="1" applyFont="1" applyFill="1" applyBorder="1"/>
    <xf numFmtId="3" fontId="6" fillId="0" borderId="12" xfId="0" applyNumberFormat="1" applyFont="1" applyFill="1" applyBorder="1"/>
    <xf numFmtId="3" fontId="0" fillId="0" borderId="9" xfId="0" applyNumberFormat="1" applyFont="1" applyFill="1" applyBorder="1" applyAlignment="1">
      <alignment horizontal="right"/>
    </xf>
    <xf numFmtId="3" fontId="11" fillId="0" borderId="6" xfId="0" applyNumberFormat="1" applyFont="1" applyFill="1" applyBorder="1" applyAlignment="1">
      <alignment horizontal="right"/>
    </xf>
    <xf numFmtId="3" fontId="6" fillId="0" borderId="12" xfId="0" applyNumberFormat="1" applyFont="1" applyBorder="1"/>
    <xf numFmtId="164" fontId="0" fillId="3" borderId="23" xfId="0" applyNumberFormat="1" applyFont="1" applyFill="1" applyBorder="1" applyAlignment="1">
      <alignment horizontal="right"/>
    </xf>
    <xf numFmtId="164" fontId="0" fillId="4" borderId="23" xfId="0" applyNumberFormat="1" applyFill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6" fillId="0" borderId="0" xfId="0" applyNumberFormat="1" applyFont="1" applyBorder="1"/>
    <xf numFmtId="4" fontId="6" fillId="0" borderId="0" xfId="0" applyNumberFormat="1" applyFont="1" applyBorder="1" applyAlignment="1">
      <alignment horizontal="right"/>
    </xf>
    <xf numFmtId="4" fontId="11" fillId="0" borderId="0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4" fontId="0" fillId="0" borderId="0" xfId="0" applyNumberFormat="1" applyBorder="1"/>
    <xf numFmtId="4" fontId="0" fillId="0" borderId="0" xfId="0" applyNumberFormat="1" applyFont="1" applyBorder="1" applyAlignment="1">
      <alignment horizontal="right"/>
    </xf>
    <xf numFmtId="4" fontId="11" fillId="0" borderId="0" xfId="0" applyNumberFormat="1" applyFont="1" applyBorder="1" applyAlignment="1">
      <alignment horizontal="right"/>
    </xf>
    <xf numFmtId="4" fontId="11" fillId="0" borderId="0" xfId="0" applyNumberFormat="1" applyFont="1" applyBorder="1"/>
    <xf numFmtId="4" fontId="9" fillId="0" borderId="0" xfId="0" applyNumberFormat="1" applyFont="1" applyBorder="1" applyAlignment="1">
      <alignment horizontal="right"/>
    </xf>
    <xf numFmtId="4" fontId="9" fillId="0" borderId="0" xfId="0" applyNumberFormat="1" applyFont="1" applyBorder="1"/>
    <xf numFmtId="4" fontId="0" fillId="0" borderId="0" xfId="0" applyNumberFormat="1" applyFont="1" applyBorder="1"/>
    <xf numFmtId="4" fontId="10" fillId="0" borderId="0" xfId="0" applyNumberFormat="1" applyFont="1" applyAlignment="1">
      <alignment horizontal="right"/>
    </xf>
    <xf numFmtId="4" fontId="5" fillId="0" borderId="0" xfId="2" applyNumberFormat="1"/>
    <xf numFmtId="4" fontId="0" fillId="0" borderId="0" xfId="0" applyNumberFormat="1" applyAlignment="1"/>
    <xf numFmtId="165" fontId="0" fillId="0" borderId="23" xfId="0" applyNumberFormat="1" applyBorder="1" applyAlignment="1">
      <alignment horizontal="right"/>
    </xf>
    <xf numFmtId="4" fontId="6" fillId="6" borderId="12" xfId="0" applyNumberFormat="1" applyFont="1" applyFill="1" applyBorder="1"/>
    <xf numFmtId="14" fontId="0" fillId="0" borderId="0" xfId="0" applyNumberFormat="1"/>
    <xf numFmtId="14" fontId="0" fillId="0" borderId="0" xfId="0" applyNumberFormat="1" applyAlignment="1">
      <alignment wrapText="1"/>
    </xf>
    <xf numFmtId="14" fontId="5" fillId="0" borderId="0" xfId="1" applyNumberFormat="1"/>
    <xf numFmtId="4" fontId="6" fillId="2" borderId="6" xfId="1" applyNumberFormat="1" applyFont="1" applyFill="1" applyBorder="1" applyAlignment="1">
      <alignment horizontal="center" wrapText="1"/>
    </xf>
    <xf numFmtId="4" fontId="0" fillId="0" borderId="8" xfId="0" applyNumberFormat="1" applyFill="1" applyBorder="1"/>
    <xf numFmtId="4" fontId="0" fillId="0" borderId="15" xfId="0" applyNumberFormat="1" applyFont="1" applyFill="1" applyBorder="1" applyAlignment="1">
      <alignment horizontal="right"/>
    </xf>
    <xf numFmtId="4" fontId="0" fillId="0" borderId="8" xfId="0" applyNumberFormat="1" applyFont="1" applyFill="1" applyBorder="1" applyAlignment="1">
      <alignment horizontal="right"/>
    </xf>
    <xf numFmtId="4" fontId="0" fillId="0" borderId="9" xfId="0" applyNumberFormat="1" applyFont="1" applyFill="1" applyBorder="1"/>
    <xf numFmtId="4" fontId="0" fillId="0" borderId="9" xfId="0" applyNumberFormat="1" applyFont="1" applyFill="1" applyBorder="1" applyAlignment="1">
      <alignment horizontal="right"/>
    </xf>
    <xf numFmtId="4" fontId="11" fillId="0" borderId="6" xfId="0" applyNumberFormat="1" applyFont="1" applyFill="1" applyBorder="1" applyAlignment="1">
      <alignment horizontal="right"/>
    </xf>
    <xf numFmtId="4" fontId="5" fillId="0" borderId="8" xfId="2" applyNumberFormat="1" applyFont="1" applyFill="1" applyBorder="1"/>
    <xf numFmtId="3" fontId="0" fillId="0" borderId="5" xfId="0" applyNumberFormat="1" applyFont="1" applyFill="1" applyBorder="1" applyAlignment="1">
      <alignment horizontal="left" wrapText="1"/>
    </xf>
    <xf numFmtId="3" fontId="0" fillId="0" borderId="6" xfId="0" applyNumberFormat="1" applyFill="1" applyBorder="1" applyAlignment="1">
      <alignment horizontal="right"/>
    </xf>
    <xf numFmtId="4" fontId="0" fillId="0" borderId="8" xfId="0" applyNumberFormat="1" applyFont="1" applyFill="1" applyBorder="1"/>
    <xf numFmtId="49" fontId="0" fillId="0" borderId="0" xfId="0" applyNumberFormat="1" applyAlignment="1"/>
    <xf numFmtId="0" fontId="0" fillId="0" borderId="0" xfId="0" applyAlignment="1">
      <alignment horizontal="center"/>
    </xf>
    <xf numFmtId="164" fontId="6" fillId="2" borderId="16" xfId="1" applyNumberFormat="1" applyFont="1" applyFill="1" applyBorder="1" applyAlignment="1">
      <alignment horizontal="center" wrapText="1"/>
    </xf>
    <xf numFmtId="4" fontId="6" fillId="2" borderId="40" xfId="1" applyNumberFormat="1" applyFont="1" applyFill="1" applyBorder="1" applyAlignment="1">
      <alignment horizontal="center" wrapText="1"/>
    </xf>
    <xf numFmtId="4" fontId="11" fillId="0" borderId="17" xfId="1" applyNumberFormat="1" applyFont="1" applyFill="1" applyBorder="1"/>
    <xf numFmtId="4" fontId="11" fillId="0" borderId="40" xfId="1" applyNumberFormat="1" applyFont="1" applyFill="1" applyBorder="1"/>
    <xf numFmtId="4" fontId="5" fillId="0" borderId="17" xfId="1" applyNumberFormat="1" applyFont="1" applyFill="1" applyBorder="1"/>
    <xf numFmtId="164" fontId="11" fillId="0" borderId="25" xfId="1" applyNumberFormat="1" applyFont="1" applyBorder="1"/>
    <xf numFmtId="0" fontId="5" fillId="0" borderId="1" xfId="1" applyFont="1" applyBorder="1"/>
    <xf numFmtId="4" fontId="5" fillId="0" borderId="7" xfId="1" applyNumberFormat="1" applyFont="1" applyFill="1" applyBorder="1"/>
    <xf numFmtId="4" fontId="5" fillId="0" borderId="29" xfId="1" applyNumberFormat="1" applyFont="1" applyFill="1" applyBorder="1"/>
    <xf numFmtId="4" fontId="6" fillId="0" borderId="14" xfId="1" applyNumberFormat="1" applyFont="1" applyFill="1" applyBorder="1"/>
    <xf numFmtId="164" fontId="5" fillId="0" borderId="22" xfId="1" applyNumberFormat="1" applyBorder="1"/>
    <xf numFmtId="0" fontId="5" fillId="0" borderId="19" xfId="1" applyFont="1" applyBorder="1" applyAlignment="1">
      <alignment wrapText="1"/>
    </xf>
    <xf numFmtId="4" fontId="5" fillId="0" borderId="20" xfId="1" applyNumberFormat="1" applyFont="1" applyFill="1" applyBorder="1"/>
    <xf numFmtId="4" fontId="5" fillId="0" borderId="30" xfId="1" applyNumberFormat="1" applyFont="1" applyFill="1" applyBorder="1"/>
    <xf numFmtId="4" fontId="6" fillId="0" borderId="21" xfId="1" applyNumberFormat="1" applyFont="1" applyFill="1" applyBorder="1"/>
    <xf numFmtId="164" fontId="0" fillId="0" borderId="24" xfId="1" applyNumberFormat="1" applyFont="1" applyBorder="1" applyAlignment="1">
      <alignment horizontal="right"/>
    </xf>
    <xf numFmtId="0" fontId="0" fillId="3" borderId="35" xfId="0" applyFont="1" applyFill="1" applyBorder="1" applyAlignment="1">
      <alignment wrapText="1"/>
    </xf>
    <xf numFmtId="4" fontId="9" fillId="3" borderId="34" xfId="0" applyNumberFormat="1" applyFont="1" applyFill="1" applyBorder="1"/>
    <xf numFmtId="4" fontId="9" fillId="3" borderId="29" xfId="0" applyNumberFormat="1" applyFont="1" applyFill="1" applyBorder="1"/>
    <xf numFmtId="4" fontId="6" fillId="3" borderId="30" xfId="0" applyNumberFormat="1" applyFont="1" applyFill="1" applyBorder="1"/>
    <xf numFmtId="4" fontId="9" fillId="3" borderId="43" xfId="0" applyNumberFormat="1" applyFont="1" applyFill="1" applyBorder="1"/>
    <xf numFmtId="4" fontId="11" fillId="3" borderId="30" xfId="0" applyNumberFormat="1" applyFont="1" applyFill="1" applyBorder="1"/>
    <xf numFmtId="4" fontId="9" fillId="0" borderId="44" xfId="0" applyNumberFormat="1" applyFont="1" applyFill="1" applyBorder="1"/>
    <xf numFmtId="4" fontId="9" fillId="4" borderId="29" xfId="0" applyNumberFormat="1" applyFont="1" applyFill="1" applyBorder="1"/>
    <xf numFmtId="4" fontId="6" fillId="4" borderId="30" xfId="0" applyNumberFormat="1" applyFont="1" applyFill="1" applyBorder="1"/>
    <xf numFmtId="4" fontId="6" fillId="4" borderId="44" xfId="0" applyNumberFormat="1" applyFont="1" applyFill="1" applyBorder="1"/>
    <xf numFmtId="4" fontId="6" fillId="4" borderId="29" xfId="0" applyNumberFormat="1" applyFont="1" applyFill="1" applyBorder="1"/>
    <xf numFmtId="4" fontId="11" fillId="4" borderId="30" xfId="0" applyNumberFormat="1" applyFont="1" applyFill="1" applyBorder="1"/>
    <xf numFmtId="4" fontId="6" fillId="0" borderId="44" xfId="0" applyNumberFormat="1" applyFont="1" applyFill="1" applyBorder="1"/>
    <xf numFmtId="4" fontId="11" fillId="0" borderId="40" xfId="0" applyNumberFormat="1" applyFont="1" applyFill="1" applyBorder="1"/>
    <xf numFmtId="164" fontId="0" fillId="3" borderId="23" xfId="0" applyNumberFormat="1" applyFont="1" applyFill="1" applyBorder="1" applyAlignment="1">
      <alignment horizontal="right" vertical="center"/>
    </xf>
    <xf numFmtId="164" fontId="9" fillId="3" borderId="38" xfId="0" applyNumberFormat="1" applyFont="1" applyFill="1" applyBorder="1"/>
    <xf numFmtId="4" fontId="9" fillId="3" borderId="33" xfId="0" applyNumberFormat="1" applyFont="1" applyFill="1" applyBorder="1"/>
    <xf numFmtId="4" fontId="0" fillId="3" borderId="17" xfId="0" applyNumberFormat="1" applyFont="1" applyFill="1" applyBorder="1"/>
    <xf numFmtId="4" fontId="0" fillId="5" borderId="17" xfId="0" applyNumberFormat="1" applyFont="1" applyFill="1" applyBorder="1"/>
    <xf numFmtId="4" fontId="0" fillId="3" borderId="17" xfId="0" applyNumberFormat="1" applyFont="1" applyFill="1" applyBorder="1" applyAlignment="1">
      <alignment vertical="center"/>
    </xf>
    <xf numFmtId="4" fontId="0" fillId="4" borderId="17" xfId="0" applyNumberFormat="1" applyFont="1" applyFill="1" applyBorder="1"/>
    <xf numFmtId="4" fontId="0" fillId="6" borderId="17" xfId="0" applyNumberFormat="1" applyFont="1" applyFill="1" applyBorder="1"/>
    <xf numFmtId="3" fontId="0" fillId="0" borderId="8" xfId="0" applyNumberFormat="1" applyFont="1" applyBorder="1"/>
    <xf numFmtId="4" fontId="0" fillId="0" borderId="8" xfId="0" applyNumberFormat="1" applyFont="1" applyBorder="1"/>
    <xf numFmtId="164" fontId="11" fillId="0" borderId="16" xfId="0" applyNumberFormat="1" applyFont="1" applyBorder="1"/>
    <xf numFmtId="4" fontId="0" fillId="0" borderId="7" xfId="0" applyNumberFormat="1" applyFill="1" applyBorder="1"/>
    <xf numFmtId="0" fontId="11" fillId="0" borderId="35" xfId="0" applyFont="1" applyBorder="1" applyAlignment="1">
      <alignment wrapText="1"/>
    </xf>
    <xf numFmtId="3" fontId="11" fillId="0" borderId="34" xfId="0" applyNumberFormat="1" applyFont="1" applyBorder="1"/>
    <xf numFmtId="4" fontId="11" fillId="0" borderId="34" xfId="0" applyNumberFormat="1" applyFont="1" applyBorder="1"/>
    <xf numFmtId="3" fontId="11" fillId="0" borderId="33" xfId="0" applyNumberFormat="1" applyFont="1" applyBorder="1"/>
    <xf numFmtId="0" fontId="0" fillId="0" borderId="2" xfId="0" applyFill="1" applyBorder="1" applyAlignment="1">
      <alignment wrapText="1"/>
    </xf>
    <xf numFmtId="4" fontId="19" fillId="0" borderId="0" xfId="0" applyNumberFormat="1" applyFont="1"/>
    <xf numFmtId="0" fontId="0" fillId="0" borderId="2" xfId="1" applyFont="1" applyBorder="1"/>
    <xf numFmtId="0" fontId="11" fillId="2" borderId="36" xfId="1" applyFont="1" applyFill="1" applyBorder="1" applyAlignment="1">
      <alignment horizontal="center"/>
    </xf>
    <xf numFmtId="3" fontId="6" fillId="2" borderId="39" xfId="1" applyNumberFormat="1" applyFont="1" applyFill="1" applyBorder="1" applyAlignment="1">
      <alignment horizontal="center" wrapText="1"/>
    </xf>
    <xf numFmtId="4" fontId="6" fillId="2" borderId="39" xfId="1" applyNumberFormat="1" applyFont="1" applyFill="1" applyBorder="1" applyAlignment="1">
      <alignment horizontal="center" wrapText="1"/>
    </xf>
    <xf numFmtId="3" fontId="6" fillId="6" borderId="39" xfId="1" applyNumberFormat="1" applyFont="1" applyFill="1" applyBorder="1" applyAlignment="1">
      <alignment horizontal="center" wrapText="1"/>
    </xf>
    <xf numFmtId="0" fontId="11" fillId="0" borderId="35" xfId="0" applyFont="1" applyFill="1" applyBorder="1"/>
    <xf numFmtId="0" fontId="0" fillId="0" borderId="1" xfId="0" applyFill="1" applyBorder="1" applyAlignment="1">
      <alignment wrapText="1"/>
    </xf>
    <xf numFmtId="0" fontId="0" fillId="0" borderId="19" xfId="0" applyFill="1" applyBorder="1" applyAlignment="1">
      <alignment wrapText="1"/>
    </xf>
    <xf numFmtId="3" fontId="0" fillId="0" borderId="20" xfId="0" applyNumberFormat="1" applyFont="1" applyFill="1" applyBorder="1"/>
    <xf numFmtId="4" fontId="0" fillId="0" borderId="20" xfId="0" applyNumberFormat="1" applyFill="1" applyBorder="1"/>
    <xf numFmtId="164" fontId="6" fillId="6" borderId="46" xfId="1" applyNumberFormat="1" applyFont="1" applyFill="1" applyBorder="1" applyAlignment="1">
      <alignment horizontal="center" wrapText="1"/>
    </xf>
    <xf numFmtId="4" fontId="0" fillId="0" borderId="12" xfId="0" applyNumberFormat="1" applyBorder="1"/>
    <xf numFmtId="49" fontId="6" fillId="2" borderId="36" xfId="2" applyNumberFormat="1" applyFont="1" applyFill="1" applyBorder="1" applyAlignment="1">
      <alignment horizontal="center" wrapText="1"/>
    </xf>
    <xf numFmtId="0" fontId="11" fillId="2" borderId="39" xfId="2" applyFont="1" applyFill="1" applyBorder="1" applyAlignment="1">
      <alignment horizontal="center"/>
    </xf>
    <xf numFmtId="3" fontId="6" fillId="2" borderId="47" xfId="1" applyNumberFormat="1" applyFont="1" applyFill="1" applyBorder="1" applyAlignment="1">
      <alignment horizontal="center" wrapText="1"/>
    </xf>
    <xf numFmtId="164" fontId="6" fillId="2" borderId="46" xfId="1" applyNumberFormat="1" applyFont="1" applyFill="1" applyBorder="1" applyAlignment="1">
      <alignment horizontal="center" wrapText="1"/>
    </xf>
    <xf numFmtId="0" fontId="11" fillId="0" borderId="37" xfId="0" applyFont="1" applyBorder="1"/>
    <xf numFmtId="165" fontId="11" fillId="0" borderId="38" xfId="0" applyNumberFormat="1" applyFont="1" applyBorder="1"/>
    <xf numFmtId="49" fontId="5" fillId="0" borderId="1" xfId="2" applyNumberFormat="1" applyBorder="1" applyAlignment="1">
      <alignment horizontal="center"/>
    </xf>
    <xf numFmtId="0" fontId="5" fillId="0" borderId="7" xfId="2" applyBorder="1" applyAlignment="1">
      <alignment wrapText="1"/>
    </xf>
    <xf numFmtId="3" fontId="5" fillId="0" borderId="7" xfId="2" applyNumberFormat="1" applyFont="1" applyFill="1" applyBorder="1"/>
    <xf numFmtId="4" fontId="5" fillId="0" borderId="7" xfId="2" applyNumberFormat="1" applyFont="1" applyFill="1" applyBorder="1"/>
    <xf numFmtId="49" fontId="5" fillId="0" borderId="19" xfId="2" applyNumberFormat="1" applyBorder="1" applyAlignment="1">
      <alignment horizontal="center"/>
    </xf>
    <xf numFmtId="0" fontId="5" fillId="0" borderId="20" xfId="2" applyBorder="1" applyAlignment="1">
      <alignment wrapText="1"/>
    </xf>
    <xf numFmtId="3" fontId="5" fillId="0" borderId="20" xfId="2" applyNumberFormat="1" applyFont="1" applyFill="1" applyBorder="1"/>
    <xf numFmtId="4" fontId="5" fillId="0" borderId="20" xfId="2" applyNumberFormat="1" applyFont="1" applyFill="1" applyBorder="1"/>
    <xf numFmtId="165" fontId="0" fillId="0" borderId="24" xfId="0" applyNumberFormat="1" applyBorder="1"/>
    <xf numFmtId="3" fontId="6" fillId="0" borderId="14" xfId="2" applyNumberFormat="1" applyFont="1" applyFill="1" applyBorder="1"/>
    <xf numFmtId="3" fontId="6" fillId="0" borderId="21" xfId="2" applyNumberFormat="1" applyFont="1" applyFill="1" applyBorder="1"/>
    <xf numFmtId="4" fontId="5" fillId="0" borderId="12" xfId="1" applyNumberFormat="1" applyFont="1" applyFill="1" applyBorder="1"/>
    <xf numFmtId="164" fontId="5" fillId="0" borderId="23" xfId="1" applyNumberFormat="1" applyFont="1" applyBorder="1"/>
    <xf numFmtId="4" fontId="6" fillId="6" borderId="39" xfId="1" applyNumberFormat="1" applyFont="1" applyFill="1" applyBorder="1" applyAlignment="1">
      <alignment horizontal="center" wrapText="1"/>
    </xf>
    <xf numFmtId="4" fontId="6" fillId="6" borderId="45" xfId="1" applyNumberFormat="1" applyFont="1" applyFill="1" applyBorder="1" applyAlignment="1">
      <alignment horizontal="center" wrapText="1"/>
    </xf>
    <xf numFmtId="4" fontId="6" fillId="6" borderId="47" xfId="1" applyNumberFormat="1" applyFont="1" applyFill="1" applyBorder="1" applyAlignment="1">
      <alignment horizontal="center" wrapText="1"/>
    </xf>
    <xf numFmtId="4" fontId="0" fillId="0" borderId="7" xfId="0" applyNumberFormat="1" applyBorder="1"/>
    <xf numFmtId="4" fontId="0" fillId="0" borderId="29" xfId="0" applyNumberFormat="1" applyBorder="1"/>
    <xf numFmtId="4" fontId="0" fillId="0" borderId="14" xfId="0" applyNumberFormat="1" applyBorder="1"/>
    <xf numFmtId="4" fontId="0" fillId="0" borderId="8" xfId="0" applyNumberFormat="1" applyBorder="1"/>
    <xf numFmtId="4" fontId="0" fillId="0" borderId="17" xfId="0" applyNumberFormat="1" applyBorder="1"/>
    <xf numFmtId="4" fontId="0" fillId="0" borderId="20" xfId="0" applyNumberFormat="1" applyBorder="1"/>
    <xf numFmtId="4" fontId="0" fillId="0" borderId="30" xfId="0" applyNumberFormat="1" applyBorder="1"/>
    <xf numFmtId="4" fontId="0" fillId="0" borderId="21" xfId="0" applyNumberFormat="1" applyBorder="1"/>
    <xf numFmtId="4" fontId="11" fillId="0" borderId="34" xfId="0" applyNumberFormat="1" applyFont="1" applyFill="1" applyBorder="1"/>
    <xf numFmtId="4" fontId="11" fillId="0" borderId="43" xfId="0" applyNumberFormat="1" applyFont="1" applyBorder="1"/>
    <xf numFmtId="4" fontId="11" fillId="0" borderId="33" xfId="0" applyNumberFormat="1" applyFont="1" applyBorder="1"/>
    <xf numFmtId="3" fontId="11" fillId="0" borderId="34" xfId="0" applyNumberFormat="1" applyFont="1" applyFill="1" applyBorder="1"/>
    <xf numFmtId="4" fontId="6" fillId="2" borderId="45" xfId="1" applyNumberFormat="1" applyFont="1" applyFill="1" applyBorder="1" applyAlignment="1">
      <alignment horizontal="center" wrapText="1"/>
    </xf>
    <xf numFmtId="4" fontId="5" fillId="0" borderId="29" xfId="2" applyNumberFormat="1" applyFont="1" applyFill="1" applyBorder="1"/>
    <xf numFmtId="4" fontId="5" fillId="0" borderId="17" xfId="2" applyNumberFormat="1" applyFont="1" applyFill="1" applyBorder="1"/>
    <xf numFmtId="4" fontId="5" fillId="0" borderId="30" xfId="2" applyNumberFormat="1" applyFont="1" applyFill="1" applyBorder="1"/>
    <xf numFmtId="4" fontId="0" fillId="0" borderId="17" xfId="0" applyNumberFormat="1" applyFont="1" applyFill="1" applyBorder="1"/>
    <xf numFmtId="4" fontId="0" fillId="0" borderId="17" xfId="0" applyNumberFormat="1" applyFont="1" applyBorder="1"/>
    <xf numFmtId="0" fontId="0" fillId="0" borderId="19" xfId="0" applyFont="1" applyBorder="1"/>
    <xf numFmtId="0" fontId="11" fillId="2" borderId="36" xfId="0" applyFont="1" applyFill="1" applyBorder="1" applyAlignment="1">
      <alignment horizontal="center"/>
    </xf>
    <xf numFmtId="166" fontId="0" fillId="0" borderId="1" xfId="0" applyNumberFormat="1" applyFont="1" applyBorder="1" applyAlignment="1">
      <alignment wrapText="1"/>
    </xf>
    <xf numFmtId="3" fontId="0" fillId="0" borderId="7" xfId="0" applyNumberFormat="1" applyFont="1" applyFill="1" applyBorder="1"/>
    <xf numFmtId="3" fontId="0" fillId="0" borderId="7" xfId="0" applyNumberFormat="1" applyFont="1" applyBorder="1"/>
    <xf numFmtId="4" fontId="0" fillId="0" borderId="7" xfId="0" applyNumberFormat="1" applyFont="1" applyBorder="1"/>
    <xf numFmtId="3" fontId="0" fillId="0" borderId="20" xfId="0" applyNumberFormat="1" applyFont="1" applyBorder="1"/>
    <xf numFmtId="4" fontId="0" fillId="0" borderId="20" xfId="0" applyNumberFormat="1" applyFont="1" applyBorder="1"/>
    <xf numFmtId="4" fontId="0" fillId="0" borderId="29" xfId="0" applyNumberFormat="1" applyFont="1" applyBorder="1"/>
    <xf numFmtId="4" fontId="0" fillId="0" borderId="30" xfId="0" applyNumberFormat="1" applyFont="1" applyBorder="1"/>
    <xf numFmtId="3" fontId="6" fillId="0" borderId="14" xfId="0" applyNumberFormat="1" applyFont="1" applyBorder="1"/>
    <xf numFmtId="3" fontId="6" fillId="0" borderId="21" xfId="0" applyNumberFormat="1" applyFont="1" applyBorder="1"/>
    <xf numFmtId="3" fontId="0" fillId="0" borderId="6" xfId="0" applyNumberFormat="1" applyFont="1" applyFill="1" applyBorder="1"/>
    <xf numFmtId="4" fontId="0" fillId="0" borderId="6" xfId="0" applyNumberFormat="1" applyFont="1" applyFill="1" applyBorder="1"/>
    <xf numFmtId="4" fontId="0" fillId="0" borderId="42" xfId="0" applyNumberFormat="1" applyFont="1" applyFill="1" applyBorder="1" applyAlignment="1">
      <alignment horizontal="right"/>
    </xf>
    <xf numFmtId="4" fontId="0" fillId="0" borderId="17" xfId="0" applyNumberFormat="1" applyFont="1" applyFill="1" applyBorder="1" applyAlignment="1">
      <alignment horizontal="right"/>
    </xf>
    <xf numFmtId="4" fontId="0" fillId="0" borderId="41" xfId="0" applyNumberFormat="1" applyFont="1" applyFill="1" applyBorder="1"/>
    <xf numFmtId="4" fontId="0" fillId="0" borderId="41" xfId="0" applyNumberFormat="1" applyFont="1" applyFill="1" applyBorder="1" applyAlignment="1">
      <alignment horizontal="right"/>
    </xf>
    <xf numFmtId="4" fontId="11" fillId="0" borderId="40" xfId="0" applyNumberFormat="1" applyFont="1" applyFill="1" applyBorder="1" applyAlignment="1">
      <alignment horizontal="right"/>
    </xf>
    <xf numFmtId="3" fontId="6" fillId="7" borderId="10" xfId="1" applyNumberFormat="1" applyFont="1" applyFill="1" applyBorder="1" applyAlignment="1">
      <alignment horizontal="center" wrapText="1"/>
    </xf>
    <xf numFmtId="164" fontId="11" fillId="0" borderId="0" xfId="0" applyNumberFormat="1" applyFont="1" applyBorder="1"/>
    <xf numFmtId="3" fontId="6" fillId="0" borderId="0" xfId="0" applyNumberFormat="1" applyFont="1" applyFill="1" applyBorder="1"/>
    <xf numFmtId="164" fontId="12" fillId="0" borderId="0" xfId="0" applyNumberFormat="1" applyFont="1" applyBorder="1" applyAlignment="1">
      <alignment horizontal="right"/>
    </xf>
    <xf numFmtId="4" fontId="0" fillId="0" borderId="16" xfId="0" applyNumberFormat="1" applyFont="1" applyFill="1" applyBorder="1"/>
    <xf numFmtId="4" fontId="11" fillId="0" borderId="56" xfId="0" applyNumberFormat="1" applyFont="1" applyBorder="1"/>
    <xf numFmtId="166" fontId="0" fillId="0" borderId="13" xfId="0" applyNumberFormat="1" applyFont="1" applyBorder="1" applyAlignment="1">
      <alignment wrapText="1"/>
    </xf>
    <xf numFmtId="0" fontId="0" fillId="0" borderId="59" xfId="0" applyFont="1" applyBorder="1" applyAlignment="1">
      <alignment wrapText="1"/>
    </xf>
    <xf numFmtId="0" fontId="0" fillId="0" borderId="59" xfId="0" applyFont="1" applyFill="1" applyBorder="1" applyAlignment="1">
      <alignment wrapText="1"/>
    </xf>
    <xf numFmtId="0" fontId="0" fillId="0" borderId="59" xfId="0" applyFont="1" applyBorder="1"/>
    <xf numFmtId="0" fontId="11" fillId="2" borderId="65" xfId="0" applyFont="1" applyFill="1" applyBorder="1" applyAlignment="1">
      <alignment horizontal="center"/>
    </xf>
    <xf numFmtId="166" fontId="0" fillId="0" borderId="66" xfId="0" applyNumberFormat="1" applyFont="1" applyBorder="1" applyAlignment="1">
      <alignment wrapText="1"/>
    </xf>
    <xf numFmtId="0" fontId="0" fillId="0" borderId="67" xfId="0" applyFont="1" applyBorder="1"/>
    <xf numFmtId="0" fontId="11" fillId="0" borderId="37" xfId="0" applyFont="1" applyBorder="1" applyAlignment="1">
      <alignment wrapText="1"/>
    </xf>
    <xf numFmtId="3" fontId="0" fillId="0" borderId="1" xfId="0" applyNumberFormat="1" applyFont="1" applyFill="1" applyBorder="1"/>
    <xf numFmtId="3" fontId="0" fillId="0" borderId="57" xfId="0" applyNumberFormat="1" applyFont="1" applyBorder="1"/>
    <xf numFmtId="3" fontId="0" fillId="0" borderId="2" xfId="0" applyNumberFormat="1" applyFont="1" applyFill="1" applyBorder="1"/>
    <xf numFmtId="3" fontId="0" fillId="0" borderId="53" xfId="0" applyNumberFormat="1" applyFont="1" applyFill="1" applyBorder="1"/>
    <xf numFmtId="3" fontId="0" fillId="0" borderId="53" xfId="0" applyNumberFormat="1" applyFont="1" applyBorder="1"/>
    <xf numFmtId="3" fontId="0" fillId="0" borderId="19" xfId="0" applyNumberFormat="1" applyFont="1" applyFill="1" applyBorder="1"/>
    <xf numFmtId="3" fontId="0" fillId="0" borderId="58" xfId="0" applyNumberFormat="1" applyFont="1" applyBorder="1"/>
    <xf numFmtId="3" fontId="11" fillId="0" borderId="35" xfId="0" applyNumberFormat="1" applyFont="1" applyFill="1" applyBorder="1"/>
    <xf numFmtId="3" fontId="11" fillId="0" borderId="56" xfId="0" applyNumberFormat="1" applyFont="1" applyBorder="1"/>
    <xf numFmtId="3" fontId="6" fillId="2" borderId="46" xfId="1" applyNumberFormat="1" applyFont="1" applyFill="1" applyBorder="1" applyAlignment="1">
      <alignment horizontal="center" wrapText="1"/>
    </xf>
    <xf numFmtId="3" fontId="6" fillId="0" borderId="22" xfId="0" applyNumberFormat="1" applyFont="1" applyBorder="1"/>
    <xf numFmtId="3" fontId="6" fillId="0" borderId="23" xfId="0" applyNumberFormat="1" applyFont="1" applyFill="1" applyBorder="1"/>
    <xf numFmtId="3" fontId="6" fillId="0" borderId="23" xfId="0" applyNumberFormat="1" applyFont="1" applyBorder="1"/>
    <xf numFmtId="3" fontId="6" fillId="0" borderId="24" xfId="0" applyNumberFormat="1" applyFont="1" applyBorder="1"/>
    <xf numFmtId="3" fontId="11" fillId="0" borderId="38" xfId="0" applyNumberFormat="1" applyFont="1" applyBorder="1"/>
    <xf numFmtId="3" fontId="6" fillId="2" borderId="40" xfId="1" applyNumberFormat="1" applyFont="1" applyFill="1" applyBorder="1" applyAlignment="1">
      <alignment horizontal="center" wrapText="1"/>
    </xf>
    <xf numFmtId="3" fontId="22" fillId="8" borderId="5" xfId="1" applyNumberFormat="1" applyFont="1" applyFill="1" applyBorder="1" applyAlignment="1">
      <alignment horizontal="center" wrapText="1"/>
    </xf>
    <xf numFmtId="3" fontId="22" fillId="8" borderId="16" xfId="1" applyNumberFormat="1" applyFont="1" applyFill="1" applyBorder="1" applyAlignment="1">
      <alignment horizontal="center" wrapText="1"/>
    </xf>
    <xf numFmtId="3" fontId="6" fillId="2" borderId="60" xfId="1" applyNumberFormat="1" applyFont="1" applyFill="1" applyBorder="1" applyAlignment="1">
      <alignment horizontal="center" wrapText="1"/>
    </xf>
    <xf numFmtId="3" fontId="6" fillId="6" borderId="16" xfId="1" applyNumberFormat="1" applyFont="1" applyFill="1" applyBorder="1" applyAlignment="1">
      <alignment horizontal="center" wrapText="1"/>
    </xf>
    <xf numFmtId="3" fontId="6" fillId="6" borderId="47" xfId="0" applyNumberFormat="1" applyFont="1" applyFill="1" applyBorder="1" applyAlignment="1">
      <alignment horizontal="center" wrapText="1"/>
    </xf>
    <xf numFmtId="3" fontId="0" fillId="0" borderId="42" xfId="0" applyNumberFormat="1" applyBorder="1"/>
    <xf numFmtId="3" fontId="23" fillId="0" borderId="13" xfId="0" applyNumberFormat="1" applyFont="1" applyBorder="1"/>
    <xf numFmtId="3" fontId="23" fillId="0" borderId="54" xfId="0" applyNumberFormat="1" applyFont="1" applyBorder="1"/>
    <xf numFmtId="3" fontId="0" fillId="0" borderId="61" xfId="0" applyNumberFormat="1" applyBorder="1"/>
    <xf numFmtId="3" fontId="0" fillId="0" borderId="14" xfId="0" applyNumberFormat="1" applyBorder="1"/>
    <xf numFmtId="3" fontId="0" fillId="0" borderId="17" xfId="0" applyNumberFormat="1" applyBorder="1"/>
    <xf numFmtId="3" fontId="23" fillId="0" borderId="2" xfId="0" applyNumberFormat="1" applyFont="1" applyBorder="1"/>
    <xf numFmtId="3" fontId="23" fillId="0" borderId="53" xfId="0" applyNumberFormat="1" applyFont="1" applyBorder="1"/>
    <xf numFmtId="3" fontId="0" fillId="0" borderId="62" xfId="0" applyNumberFormat="1" applyBorder="1"/>
    <xf numFmtId="3" fontId="0" fillId="0" borderId="12" xfId="0" applyNumberFormat="1" applyBorder="1"/>
    <xf numFmtId="3" fontId="0" fillId="0" borderId="41" xfId="0" applyNumberFormat="1" applyBorder="1"/>
    <xf numFmtId="3" fontId="23" fillId="0" borderId="3" xfId="0" applyNumberFormat="1" applyFont="1" applyBorder="1"/>
    <xf numFmtId="3" fontId="23" fillId="0" borderId="55" xfId="0" applyNumberFormat="1" applyFont="1" applyBorder="1"/>
    <xf numFmtId="3" fontId="0" fillId="0" borderId="63" xfId="0" applyNumberFormat="1" applyBorder="1"/>
    <xf numFmtId="3" fontId="0" fillId="0" borderId="11" xfId="0" applyNumberFormat="1" applyBorder="1"/>
    <xf numFmtId="3" fontId="11" fillId="0" borderId="40" xfId="0" applyNumberFormat="1" applyFont="1" applyBorder="1"/>
    <xf numFmtId="3" fontId="24" fillId="0" borderId="5" xfId="0" applyNumberFormat="1" applyFont="1" applyBorder="1"/>
    <xf numFmtId="3" fontId="24" fillId="0" borderId="16" xfId="0" applyNumberFormat="1" applyFont="1" applyBorder="1"/>
    <xf numFmtId="3" fontId="11" fillId="0" borderId="60" xfId="0" applyNumberFormat="1" applyFont="1" applyBorder="1"/>
    <xf numFmtId="3" fontId="11" fillId="0" borderId="10" xfId="0" applyNumberFormat="1" applyFont="1" applyBorder="1"/>
    <xf numFmtId="3" fontId="6" fillId="9" borderId="36" xfId="1" applyNumberFormat="1" applyFont="1" applyFill="1" applyBorder="1" applyAlignment="1">
      <alignment horizontal="center" wrapText="1"/>
    </xf>
    <xf numFmtId="3" fontId="6" fillId="10" borderId="39" xfId="1" applyNumberFormat="1" applyFont="1" applyFill="1" applyBorder="1" applyAlignment="1">
      <alignment horizontal="center" wrapText="1"/>
    </xf>
    <xf numFmtId="3" fontId="6" fillId="11" borderId="64" xfId="1" applyNumberFormat="1" applyFont="1" applyFill="1" applyBorder="1" applyAlignment="1">
      <alignment horizontal="center" wrapText="1"/>
    </xf>
    <xf numFmtId="0" fontId="5" fillId="0" borderId="0" xfId="14"/>
    <xf numFmtId="3" fontId="5" fillId="0" borderId="0" xfId="14" applyNumberFormat="1"/>
    <xf numFmtId="4" fontId="5" fillId="0" borderId="0" xfId="14" applyNumberFormat="1"/>
    <xf numFmtId="3" fontId="6" fillId="0" borderId="0" xfId="14" applyNumberFormat="1" applyFont="1"/>
    <xf numFmtId="165" fontId="5" fillId="0" borderId="0" xfId="14" applyNumberFormat="1" applyAlignment="1">
      <alignment horizontal="right"/>
    </xf>
    <xf numFmtId="165" fontId="10" fillId="0" borderId="0" xfId="14" applyNumberFormat="1" applyFont="1" applyAlignment="1">
      <alignment horizontal="right"/>
    </xf>
    <xf numFmtId="0" fontId="11" fillId="0" borderId="0" xfId="14" applyFont="1"/>
    <xf numFmtId="0" fontId="6" fillId="0" borderId="0" xfId="14" applyFont="1"/>
    <xf numFmtId="165" fontId="26" fillId="0" borderId="0" xfId="15" applyNumberFormat="1" applyFont="1" applyAlignment="1">
      <alignment horizontal="right"/>
    </xf>
    <xf numFmtId="0" fontId="8" fillId="0" borderId="0" xfId="14" applyFont="1"/>
    <xf numFmtId="0" fontId="27" fillId="3" borderId="10" xfId="15" applyFont="1" applyFill="1" applyBorder="1" applyAlignment="1">
      <alignment horizontal="center"/>
    </xf>
    <xf numFmtId="3" fontId="27" fillId="3" borderId="10" xfId="15" applyNumberFormat="1" applyFont="1" applyFill="1" applyBorder="1" applyAlignment="1">
      <alignment horizontal="center" wrapText="1"/>
    </xf>
    <xf numFmtId="4" fontId="27" fillId="3" borderId="10" xfId="15" applyNumberFormat="1" applyFont="1" applyFill="1" applyBorder="1" applyAlignment="1">
      <alignment horizontal="center" wrapText="1"/>
    </xf>
    <xf numFmtId="3" fontId="28" fillId="9" borderId="10" xfId="15" applyNumberFormat="1" applyFont="1" applyFill="1" applyBorder="1" applyAlignment="1">
      <alignment horizontal="center" wrapText="1"/>
    </xf>
    <xf numFmtId="3" fontId="28" fillId="10" borderId="10" xfId="15" applyNumberFormat="1" applyFont="1" applyFill="1" applyBorder="1" applyAlignment="1">
      <alignment horizontal="center" wrapText="1"/>
    </xf>
    <xf numFmtId="3" fontId="28" fillId="3" borderId="10" xfId="15" applyNumberFormat="1" applyFont="1" applyFill="1" applyBorder="1" applyAlignment="1">
      <alignment horizontal="center" wrapText="1"/>
    </xf>
    <xf numFmtId="165" fontId="27" fillId="3" borderId="10" xfId="15" applyNumberFormat="1" applyFont="1" applyFill="1" applyBorder="1" applyAlignment="1">
      <alignment horizontal="center" wrapText="1"/>
    </xf>
    <xf numFmtId="0" fontId="29" fillId="0" borderId="0" xfId="14" applyFont="1"/>
    <xf numFmtId="0" fontId="12" fillId="0" borderId="0" xfId="14" applyFont="1" applyBorder="1"/>
    <xf numFmtId="0" fontId="11" fillId="0" borderId="0" xfId="15" applyFont="1" applyBorder="1"/>
    <xf numFmtId="3" fontId="11" fillId="0" borderId="0" xfId="15" applyNumberFormat="1" applyFont="1" applyBorder="1"/>
    <xf numFmtId="4" fontId="12" fillId="0" borderId="0" xfId="14" applyNumberFormat="1" applyFont="1" applyBorder="1"/>
    <xf numFmtId="3" fontId="12" fillId="0" borderId="0" xfId="14" applyNumberFormat="1" applyFont="1" applyBorder="1"/>
    <xf numFmtId="3" fontId="11" fillId="0" borderId="0" xfId="14" applyNumberFormat="1" applyFont="1" applyBorder="1"/>
    <xf numFmtId="165" fontId="12" fillId="0" borderId="0" xfId="14" applyNumberFormat="1" applyFont="1" applyBorder="1" applyAlignment="1">
      <alignment horizontal="right"/>
    </xf>
    <xf numFmtId="165" fontId="12" fillId="0" borderId="0" xfId="14" applyNumberFormat="1" applyFont="1" applyAlignment="1">
      <alignment horizontal="right"/>
    </xf>
    <xf numFmtId="0" fontId="12" fillId="0" borderId="0" xfId="14" applyFont="1"/>
    <xf numFmtId="0" fontId="5" fillId="0" borderId="0" xfId="14" applyFont="1" applyAlignment="1">
      <alignment horizontal="left"/>
    </xf>
    <xf numFmtId="0" fontId="5" fillId="0" borderId="0" xfId="14" applyFont="1" applyAlignment="1"/>
    <xf numFmtId="0" fontId="23" fillId="0" borderId="53" xfId="14" applyFont="1" applyBorder="1" applyAlignment="1">
      <alignment wrapText="1"/>
    </xf>
    <xf numFmtId="165" fontId="23" fillId="0" borderId="53" xfId="14" applyNumberFormat="1" applyFont="1" applyBorder="1" applyAlignment="1">
      <alignment horizontal="right" wrapText="1"/>
    </xf>
    <xf numFmtId="0" fontId="23" fillId="0" borderId="0" xfId="14" applyFont="1" applyAlignment="1"/>
    <xf numFmtId="3" fontId="23" fillId="0" borderId="0" xfId="14" applyNumberFormat="1" applyFont="1" applyAlignment="1"/>
    <xf numFmtId="165" fontId="5" fillId="0" borderId="53" xfId="14" applyNumberFormat="1" applyFont="1" applyBorder="1" applyAlignment="1">
      <alignment horizontal="right"/>
    </xf>
    <xf numFmtId="0" fontId="5" fillId="0" borderId="0" xfId="14" applyFont="1" applyAlignment="1">
      <alignment horizontal="left" wrapText="1"/>
    </xf>
    <xf numFmtId="165" fontId="5" fillId="0" borderId="53" xfId="14" applyNumberFormat="1" applyFont="1" applyBorder="1" applyAlignment="1">
      <alignment horizontal="right" wrapText="1"/>
    </xf>
    <xf numFmtId="0" fontId="23" fillId="0" borderId="55" xfId="14" applyFont="1" applyBorder="1" applyAlignment="1">
      <alignment wrapText="1"/>
    </xf>
    <xf numFmtId="0" fontId="11" fillId="0" borderId="5" xfId="14" applyFont="1" applyBorder="1"/>
    <xf numFmtId="0" fontId="11" fillId="0" borderId="16" xfId="14" applyFont="1" applyBorder="1"/>
    <xf numFmtId="165" fontId="11" fillId="0" borderId="16" xfId="14" applyNumberFormat="1" applyFont="1" applyBorder="1" applyAlignment="1">
      <alignment horizontal="right" wrapText="1"/>
    </xf>
    <xf numFmtId="0" fontId="11" fillId="0" borderId="0" xfId="14" applyFont="1" applyAlignment="1">
      <alignment horizontal="left" wrapText="1"/>
    </xf>
    <xf numFmtId="0" fontId="9" fillId="0" borderId="0" xfId="14" applyFont="1" applyBorder="1"/>
    <xf numFmtId="3" fontId="9" fillId="0" borderId="0" xfId="14" applyNumberFormat="1" applyFont="1" applyBorder="1"/>
    <xf numFmtId="4" fontId="9" fillId="0" borderId="0" xfId="14" applyNumberFormat="1" applyFont="1" applyBorder="1" applyAlignment="1">
      <alignment horizontal="right"/>
    </xf>
    <xf numFmtId="3" fontId="9" fillId="0" borderId="0" xfId="14" applyNumberFormat="1" applyFont="1" applyBorder="1" applyAlignment="1">
      <alignment horizontal="right"/>
    </xf>
    <xf numFmtId="165" fontId="9" fillId="0" borderId="0" xfId="15" applyNumberFormat="1" applyFont="1" applyBorder="1" applyAlignment="1">
      <alignment horizontal="right"/>
    </xf>
    <xf numFmtId="165" fontId="6" fillId="0" borderId="0" xfId="14" applyNumberFormat="1" applyFont="1" applyAlignment="1">
      <alignment horizontal="right" wrapText="1"/>
    </xf>
    <xf numFmtId="0" fontId="11" fillId="0" borderId="35" xfId="14" applyFont="1" applyBorder="1"/>
    <xf numFmtId="0" fontId="11" fillId="0" borderId="56" xfId="14" applyFont="1" applyBorder="1"/>
    <xf numFmtId="0" fontId="0" fillId="0" borderId="57" xfId="14" applyFont="1" applyBorder="1" applyAlignment="1">
      <alignment wrapText="1"/>
    </xf>
    <xf numFmtId="3" fontId="11" fillId="0" borderId="71" xfId="14" applyNumberFormat="1" applyFont="1" applyBorder="1"/>
    <xf numFmtId="3" fontId="11" fillId="0" borderId="34" xfId="14" applyNumberFormat="1" applyFont="1" applyBorder="1"/>
    <xf numFmtId="4" fontId="11" fillId="0" borderId="34" xfId="14" applyNumberFormat="1" applyFont="1" applyBorder="1" applyAlignment="1">
      <alignment horizontal="right"/>
    </xf>
    <xf numFmtId="4" fontId="11" fillId="0" borderId="52" xfId="14" applyNumberFormat="1" applyFont="1" applyBorder="1" applyAlignment="1">
      <alignment horizontal="right"/>
    </xf>
    <xf numFmtId="3" fontId="11" fillId="0" borderId="35" xfId="14" applyNumberFormat="1" applyFont="1" applyBorder="1" applyAlignment="1">
      <alignment horizontal="right"/>
    </xf>
    <xf numFmtId="3" fontId="11" fillId="0" borderId="34" xfId="14" applyNumberFormat="1" applyFont="1" applyBorder="1" applyAlignment="1">
      <alignment horizontal="right"/>
    </xf>
    <xf numFmtId="3" fontId="11" fillId="0" borderId="52" xfId="14" applyNumberFormat="1" applyFont="1" applyBorder="1" applyAlignment="1">
      <alignment horizontal="right"/>
    </xf>
    <xf numFmtId="3" fontId="11" fillId="0" borderId="33" xfId="14" applyNumberFormat="1" applyFont="1" applyBorder="1" applyAlignment="1">
      <alignment horizontal="right"/>
    </xf>
    <xf numFmtId="165" fontId="11" fillId="0" borderId="71" xfId="15" applyNumberFormat="1" applyFont="1" applyBorder="1" applyAlignment="1">
      <alignment horizontal="right"/>
    </xf>
    <xf numFmtId="165" fontId="11" fillId="0" borderId="56" xfId="14" applyNumberFormat="1" applyFont="1" applyBorder="1" applyAlignment="1">
      <alignment horizontal="right" wrapText="1"/>
    </xf>
    <xf numFmtId="4" fontId="5" fillId="0" borderId="6" xfId="14" applyNumberFormat="1" applyFont="1" applyBorder="1" applyAlignment="1">
      <alignment horizontal="right"/>
    </xf>
    <xf numFmtId="4" fontId="5" fillId="0" borderId="0" xfId="14" applyNumberFormat="1" applyFont="1"/>
    <xf numFmtId="165" fontId="9" fillId="0" borderId="0" xfId="16" applyNumberFormat="1" applyFont="1" applyBorder="1" applyAlignment="1">
      <alignment horizontal="right"/>
    </xf>
    <xf numFmtId="165" fontId="11" fillId="0" borderId="60" xfId="16" applyNumberFormat="1" applyFont="1" applyBorder="1" applyAlignment="1">
      <alignment horizontal="right"/>
    </xf>
    <xf numFmtId="3" fontId="11" fillId="0" borderId="10" xfId="14" applyNumberFormat="1" applyFont="1" applyFill="1" applyBorder="1" applyAlignment="1">
      <alignment horizontal="right"/>
    </xf>
    <xf numFmtId="165" fontId="5" fillId="0" borderId="53" xfId="16" applyNumberFormat="1" applyFont="1" applyBorder="1" applyAlignment="1">
      <alignment horizontal="right" wrapText="1"/>
    </xf>
    <xf numFmtId="0" fontId="23" fillId="0" borderId="2" xfId="14" applyFont="1" applyBorder="1" applyAlignment="1">
      <alignment horizontal="center" vertical="center"/>
    </xf>
    <xf numFmtId="0" fontId="5" fillId="0" borderId="3" xfId="14" applyFont="1" applyBorder="1" applyAlignment="1">
      <alignment horizontal="center" vertical="center"/>
    </xf>
    <xf numFmtId="0" fontId="5" fillId="0" borderId="57" xfId="14" applyFont="1" applyBorder="1" applyAlignment="1">
      <alignment wrapText="1"/>
    </xf>
    <xf numFmtId="165" fontId="5" fillId="0" borderId="54" xfId="14" applyNumberFormat="1" applyFont="1" applyBorder="1" applyAlignment="1">
      <alignment horizontal="right" wrapText="1"/>
    </xf>
    <xf numFmtId="0" fontId="5" fillId="0" borderId="54" xfId="14" applyFont="1" applyBorder="1" applyAlignment="1">
      <alignment wrapText="1"/>
    </xf>
    <xf numFmtId="0" fontId="5" fillId="0" borderId="1" xfId="14" applyFont="1" applyBorder="1" applyAlignment="1">
      <alignment horizontal="center" vertical="center"/>
    </xf>
    <xf numFmtId="165" fontId="23" fillId="0" borderId="53" xfId="14" applyNumberFormat="1" applyFont="1" applyBorder="1" applyAlignment="1">
      <alignment horizontal="right"/>
    </xf>
    <xf numFmtId="165" fontId="5" fillId="0" borderId="57" xfId="16" applyNumberFormat="1" applyFont="1" applyBorder="1" applyAlignment="1">
      <alignment horizontal="right" wrapText="1"/>
    </xf>
    <xf numFmtId="3" fontId="11" fillId="0" borderId="0" xfId="16" applyNumberFormat="1" applyFont="1" applyBorder="1"/>
    <xf numFmtId="0" fontId="11" fillId="0" borderId="0" xfId="16" applyFont="1" applyBorder="1"/>
    <xf numFmtId="165" fontId="10" fillId="0" borderId="0" xfId="16" applyNumberFormat="1" applyFont="1" applyAlignment="1">
      <alignment horizontal="right"/>
    </xf>
    <xf numFmtId="3" fontId="5" fillId="0" borderId="0" xfId="14" applyNumberFormat="1" applyFill="1"/>
    <xf numFmtId="3" fontId="11" fillId="0" borderId="10" xfId="14" applyNumberFormat="1" applyFont="1" applyBorder="1" applyAlignment="1">
      <alignment horizontal="right"/>
    </xf>
    <xf numFmtId="3" fontId="11" fillId="0" borderId="70" xfId="14" applyNumberFormat="1" applyFont="1" applyBorder="1" applyAlignment="1">
      <alignment horizontal="right"/>
    </xf>
    <xf numFmtId="3" fontId="11" fillId="0" borderId="6" xfId="14" applyNumberFormat="1" applyFont="1" applyBorder="1" applyAlignment="1">
      <alignment horizontal="right"/>
    </xf>
    <xf numFmtId="3" fontId="11" fillId="0" borderId="5" xfId="14" applyNumberFormat="1" applyFont="1" applyBorder="1" applyAlignment="1">
      <alignment horizontal="right"/>
    </xf>
    <xf numFmtId="4" fontId="11" fillId="0" borderId="6" xfId="14" applyNumberFormat="1" applyFont="1" applyBorder="1" applyAlignment="1">
      <alignment horizontal="right"/>
    </xf>
    <xf numFmtId="3" fontId="11" fillId="0" borderId="6" xfId="14" applyNumberFormat="1" applyFont="1" applyBorder="1"/>
    <xf numFmtId="3" fontId="11" fillId="0" borderId="60" xfId="14" applyNumberFormat="1" applyFont="1" applyBorder="1"/>
    <xf numFmtId="165" fontId="5" fillId="0" borderId="55" xfId="14" applyNumberFormat="1" applyFont="1" applyBorder="1" applyAlignment="1">
      <alignment horizontal="right" wrapText="1"/>
    </xf>
    <xf numFmtId="165" fontId="5" fillId="0" borderId="63" xfId="16" applyNumberFormat="1" applyFont="1" applyBorder="1" applyAlignment="1">
      <alignment horizontal="right"/>
    </xf>
    <xf numFmtId="3" fontId="6" fillId="0" borderId="12" xfId="14" applyNumberFormat="1" applyFont="1" applyBorder="1" applyAlignment="1">
      <alignment horizontal="right"/>
    </xf>
    <xf numFmtId="3" fontId="5" fillId="0" borderId="69" xfId="14" applyNumberFormat="1" applyFont="1" applyBorder="1" applyAlignment="1">
      <alignment horizontal="right"/>
    </xf>
    <xf numFmtId="3" fontId="5" fillId="0" borderId="9" xfId="14" applyNumberFormat="1" applyFont="1" applyBorder="1" applyAlignment="1">
      <alignment horizontal="right"/>
    </xf>
    <xf numFmtId="3" fontId="5" fillId="0" borderId="3" xfId="14" applyNumberFormat="1" applyFont="1" applyBorder="1" applyAlignment="1">
      <alignment horizontal="right"/>
    </xf>
    <xf numFmtId="4" fontId="5" fillId="0" borderId="69" xfId="14" applyNumberFormat="1" applyFont="1" applyBorder="1" applyAlignment="1">
      <alignment horizontal="right"/>
    </xf>
    <xf numFmtId="4" fontId="5" fillId="0" borderId="9" xfId="14" applyNumberFormat="1" applyFont="1" applyBorder="1" applyAlignment="1">
      <alignment horizontal="right"/>
    </xf>
    <xf numFmtId="3" fontId="5" fillId="0" borderId="9" xfId="14" applyNumberFormat="1" applyFont="1" applyBorder="1" applyAlignment="1"/>
    <xf numFmtId="3" fontId="5" fillId="0" borderId="63" xfId="14" applyNumberFormat="1" applyFont="1" applyBorder="1" applyAlignment="1"/>
    <xf numFmtId="0" fontId="5" fillId="0" borderId="28" xfId="14" applyFont="1" applyBorder="1" applyAlignment="1"/>
    <xf numFmtId="0" fontId="5" fillId="0" borderId="3" xfId="14" applyFont="1" applyBorder="1" applyAlignment="1">
      <alignment horizontal="center"/>
    </xf>
    <xf numFmtId="165" fontId="5" fillId="0" borderId="62" xfId="16" applyNumberFormat="1" applyFont="1" applyBorder="1" applyAlignment="1">
      <alignment horizontal="right"/>
    </xf>
    <xf numFmtId="0" fontId="0" fillId="0" borderId="53" xfId="14" applyFont="1" applyBorder="1" applyAlignment="1">
      <alignment wrapText="1"/>
    </xf>
    <xf numFmtId="0" fontId="0" fillId="0" borderId="55" xfId="14" applyFont="1" applyBorder="1" applyAlignment="1">
      <alignment wrapText="1"/>
    </xf>
    <xf numFmtId="165" fontId="27" fillId="3" borderId="10" xfId="16" applyNumberFormat="1" applyFont="1" applyFill="1" applyBorder="1" applyAlignment="1">
      <alignment horizontal="center" wrapText="1"/>
    </xf>
    <xf numFmtId="3" fontId="28" fillId="3" borderId="10" xfId="16" applyNumberFormat="1" applyFont="1" applyFill="1" applyBorder="1" applyAlignment="1">
      <alignment horizontal="center" wrapText="1"/>
    </xf>
    <xf numFmtId="3" fontId="28" fillId="11" borderId="10" xfId="16" applyNumberFormat="1" applyFont="1" applyFill="1" applyBorder="1" applyAlignment="1">
      <alignment horizontal="center" wrapText="1"/>
    </xf>
    <xf numFmtId="3" fontId="28" fillId="10" borderId="10" xfId="16" applyNumberFormat="1" applyFont="1" applyFill="1" applyBorder="1" applyAlignment="1">
      <alignment horizontal="center" wrapText="1"/>
    </xf>
    <xf numFmtId="3" fontId="28" fillId="9" borderId="10" xfId="16" applyNumberFormat="1" applyFont="1" applyFill="1" applyBorder="1" applyAlignment="1">
      <alignment horizontal="center" wrapText="1"/>
    </xf>
    <xf numFmtId="4" fontId="27" fillId="3" borderId="10" xfId="16" applyNumberFormat="1" applyFont="1" applyFill="1" applyBorder="1" applyAlignment="1">
      <alignment horizontal="center" wrapText="1"/>
    </xf>
    <xf numFmtId="3" fontId="27" fillId="3" borderId="10" xfId="16" applyNumberFormat="1" applyFont="1" applyFill="1" applyBorder="1" applyAlignment="1">
      <alignment horizontal="center" wrapText="1"/>
    </xf>
    <xf numFmtId="0" fontId="27" fillId="3" borderId="10" xfId="16" applyFont="1" applyFill="1" applyBorder="1" applyAlignment="1">
      <alignment horizontal="center"/>
    </xf>
    <xf numFmtId="0" fontId="5" fillId="0" borderId="0" xfId="14" applyAlignment="1">
      <alignment horizontal="justify" shrinkToFit="1"/>
    </xf>
    <xf numFmtId="0" fontId="5" fillId="0" borderId="0" xfId="14" applyFont="1" applyAlignment="1">
      <alignment horizontal="justify" shrinkToFit="1"/>
    </xf>
    <xf numFmtId="165" fontId="6" fillId="0" borderId="0" xfId="14" applyNumberFormat="1" applyFont="1" applyAlignment="1">
      <alignment horizontal="justify" shrinkToFit="1"/>
    </xf>
    <xf numFmtId="165" fontId="9" fillId="0" borderId="0" xfId="15" applyNumberFormat="1" applyFont="1" applyBorder="1" applyAlignment="1">
      <alignment horizontal="justify" shrinkToFit="1"/>
    </xf>
    <xf numFmtId="3" fontId="9" fillId="0" borderId="0" xfId="14" applyNumberFormat="1" applyFont="1" applyBorder="1" applyAlignment="1">
      <alignment horizontal="justify" shrinkToFit="1"/>
    </xf>
    <xf numFmtId="4" fontId="9" fillId="0" borderId="0" xfId="14" applyNumberFormat="1" applyFont="1" applyBorder="1" applyAlignment="1">
      <alignment horizontal="justify" shrinkToFit="1"/>
    </xf>
    <xf numFmtId="0" fontId="9" fillId="0" borderId="0" xfId="14" applyFont="1" applyBorder="1" applyAlignment="1">
      <alignment horizontal="justify" shrinkToFit="1"/>
    </xf>
    <xf numFmtId="0" fontId="9" fillId="0" borderId="0" xfId="14" applyFont="1" applyBorder="1" applyAlignment="1"/>
    <xf numFmtId="165" fontId="11" fillId="0" borderId="60" xfId="15" applyNumberFormat="1" applyFont="1" applyBorder="1" applyAlignment="1">
      <alignment horizontal="right"/>
    </xf>
    <xf numFmtId="165" fontId="5" fillId="0" borderId="63" xfId="15" applyNumberFormat="1" applyFont="1" applyBorder="1" applyAlignment="1">
      <alignment horizontal="right"/>
    </xf>
    <xf numFmtId="0" fontId="23" fillId="0" borderId="3" xfId="14" applyFont="1" applyBorder="1" applyAlignment="1">
      <alignment horizontal="center"/>
    </xf>
    <xf numFmtId="3" fontId="5" fillId="0" borderId="50" xfId="14" applyNumberFormat="1" applyFont="1" applyBorder="1" applyAlignment="1">
      <alignment horizontal="right"/>
    </xf>
    <xf numFmtId="3" fontId="5" fillId="0" borderId="8" xfId="14" applyNumberFormat="1" applyFont="1" applyBorder="1" applyAlignment="1">
      <alignment horizontal="right"/>
    </xf>
    <xf numFmtId="3" fontId="5" fillId="0" borderId="2" xfId="14" applyNumberFormat="1" applyFont="1" applyBorder="1" applyAlignment="1">
      <alignment horizontal="right"/>
    </xf>
    <xf numFmtId="4" fontId="5" fillId="0" borderId="50" xfId="14" applyNumberFormat="1" applyFont="1" applyBorder="1" applyAlignment="1">
      <alignment horizontal="right"/>
    </xf>
    <xf numFmtId="4" fontId="5" fillId="0" borderId="8" xfId="14" applyNumberFormat="1" applyFont="1" applyBorder="1" applyAlignment="1">
      <alignment horizontal="right"/>
    </xf>
    <xf numFmtId="3" fontId="5" fillId="0" borderId="8" xfId="14" applyNumberFormat="1" applyFont="1" applyBorder="1" applyAlignment="1"/>
    <xf numFmtId="3" fontId="5" fillId="0" borderId="62" xfId="14" applyNumberFormat="1" applyFont="1" applyBorder="1" applyAlignment="1"/>
    <xf numFmtId="0" fontId="23" fillId="0" borderId="2" xfId="14" applyFont="1" applyBorder="1" applyAlignment="1">
      <alignment horizontal="center"/>
    </xf>
    <xf numFmtId="3" fontId="6" fillId="0" borderId="12" xfId="14" applyNumberFormat="1" applyFont="1" applyFill="1" applyBorder="1" applyAlignment="1">
      <alignment horizontal="right"/>
    </xf>
    <xf numFmtId="3" fontId="5" fillId="0" borderId="74" xfId="14" applyNumberFormat="1" applyFont="1" applyBorder="1" applyAlignment="1">
      <alignment horizontal="right"/>
    </xf>
    <xf numFmtId="3" fontId="5" fillId="0" borderId="15" xfId="14" applyNumberFormat="1" applyFont="1" applyBorder="1" applyAlignment="1">
      <alignment horizontal="right"/>
    </xf>
    <xf numFmtId="3" fontId="5" fillId="0" borderId="13" xfId="14" applyNumberFormat="1" applyFont="1" applyBorder="1" applyAlignment="1">
      <alignment horizontal="right"/>
    </xf>
    <xf numFmtId="4" fontId="5" fillId="0" borderId="74" xfId="14" applyNumberFormat="1" applyFont="1" applyBorder="1" applyAlignment="1">
      <alignment horizontal="right"/>
    </xf>
    <xf numFmtId="4" fontId="5" fillId="0" borderId="15" xfId="14" applyNumberFormat="1" applyFont="1" applyBorder="1" applyAlignment="1">
      <alignment horizontal="right"/>
    </xf>
    <xf numFmtId="3" fontId="5" fillId="0" borderId="15" xfId="14" applyNumberFormat="1" applyFont="1" applyBorder="1" applyAlignment="1"/>
    <xf numFmtId="3" fontId="5" fillId="0" borderId="61" xfId="14" applyNumberFormat="1" applyFont="1" applyBorder="1" applyAlignment="1"/>
    <xf numFmtId="3" fontId="5" fillId="0" borderId="49" xfId="14" applyNumberFormat="1" applyFont="1" applyBorder="1" applyAlignment="1">
      <alignment horizontal="right"/>
    </xf>
    <xf numFmtId="3" fontId="5" fillId="0" borderId="7" xfId="14" applyNumberFormat="1" applyFont="1" applyBorder="1" applyAlignment="1">
      <alignment horizontal="right"/>
    </xf>
    <xf numFmtId="3" fontId="5" fillId="0" borderId="1" xfId="14" applyNumberFormat="1" applyFont="1" applyBorder="1" applyAlignment="1">
      <alignment horizontal="right"/>
    </xf>
    <xf numFmtId="4" fontId="5" fillId="0" borderId="49" xfId="14" applyNumberFormat="1" applyFont="1" applyBorder="1" applyAlignment="1">
      <alignment horizontal="right"/>
    </xf>
    <xf numFmtId="4" fontId="5" fillId="0" borderId="7" xfId="14" applyNumberFormat="1" applyFont="1" applyBorder="1" applyAlignment="1">
      <alignment horizontal="right"/>
    </xf>
    <xf numFmtId="3" fontId="5" fillId="0" borderId="7" xfId="14" applyNumberFormat="1" applyFont="1" applyBorder="1" applyAlignment="1"/>
    <xf numFmtId="3" fontId="5" fillId="0" borderId="68" xfId="14" applyNumberFormat="1" applyFont="1" applyBorder="1" applyAlignment="1"/>
    <xf numFmtId="0" fontId="5" fillId="0" borderId="1" xfId="14" applyFont="1" applyBorder="1" applyAlignment="1">
      <alignment horizontal="center"/>
    </xf>
    <xf numFmtId="3" fontId="6" fillId="0" borderId="14" xfId="14" applyNumberFormat="1" applyFont="1" applyBorder="1" applyAlignment="1">
      <alignment horizontal="right"/>
    </xf>
    <xf numFmtId="165" fontId="5" fillId="0" borderId="68" xfId="15" applyNumberFormat="1" applyFont="1" applyBorder="1" applyAlignment="1">
      <alignment horizontal="right"/>
    </xf>
    <xf numFmtId="165" fontId="5" fillId="0" borderId="57" xfId="14" applyNumberFormat="1" applyFont="1" applyBorder="1" applyAlignment="1">
      <alignment horizontal="right" wrapText="1"/>
    </xf>
    <xf numFmtId="3" fontId="23" fillId="0" borderId="62" xfId="14" applyNumberFormat="1" applyFont="1" applyBorder="1" applyAlignment="1"/>
    <xf numFmtId="3" fontId="23" fillId="0" borderId="8" xfId="14" applyNumberFormat="1" applyFont="1" applyBorder="1" applyAlignment="1"/>
    <xf numFmtId="4" fontId="23" fillId="0" borderId="8" xfId="14" applyNumberFormat="1" applyFont="1" applyBorder="1" applyAlignment="1">
      <alignment horizontal="right"/>
    </xf>
    <xf numFmtId="4" fontId="23" fillId="0" borderId="50" xfId="14" applyNumberFormat="1" applyFont="1" applyBorder="1" applyAlignment="1">
      <alignment horizontal="right"/>
    </xf>
    <xf numFmtId="3" fontId="23" fillId="0" borderId="2" xfId="14" applyNumberFormat="1" applyFont="1" applyBorder="1" applyAlignment="1">
      <alignment horizontal="right"/>
    </xf>
    <xf numFmtId="3" fontId="23" fillId="0" borderId="8" xfId="14" applyNumberFormat="1" applyFont="1" applyBorder="1" applyAlignment="1">
      <alignment horizontal="right"/>
    </xf>
    <xf numFmtId="3" fontId="23" fillId="0" borderId="50" xfId="14" applyNumberFormat="1" applyFont="1" applyBorder="1" applyAlignment="1">
      <alignment horizontal="right"/>
    </xf>
    <xf numFmtId="3" fontId="22" fillId="0" borderId="12" xfId="14" applyNumberFormat="1" applyFont="1" applyFill="1" applyBorder="1" applyAlignment="1">
      <alignment horizontal="right"/>
    </xf>
    <xf numFmtId="165" fontId="23" fillId="0" borderId="62" xfId="15" applyNumberFormat="1" applyFont="1" applyBorder="1" applyAlignment="1">
      <alignment horizontal="right"/>
    </xf>
    <xf numFmtId="0" fontId="5" fillId="0" borderId="2" xfId="14" applyFont="1" applyBorder="1" applyAlignment="1">
      <alignment horizontal="center"/>
    </xf>
    <xf numFmtId="0" fontId="5" fillId="0" borderId="53" xfId="14" applyFont="1" applyBorder="1" applyAlignment="1">
      <alignment wrapText="1"/>
    </xf>
    <xf numFmtId="165" fontId="5" fillId="0" borderId="62" xfId="15" applyNumberFormat="1" applyFont="1" applyBorder="1" applyAlignment="1">
      <alignment horizontal="right"/>
    </xf>
    <xf numFmtId="165" fontId="5" fillId="0" borderId="53" xfId="15" applyNumberFormat="1" applyFont="1" applyBorder="1" applyAlignment="1">
      <alignment horizontal="right" wrapText="1"/>
    </xf>
    <xf numFmtId="4" fontId="11" fillId="0" borderId="70" xfId="14" applyNumberFormat="1" applyFont="1" applyFill="1" applyBorder="1" applyAlignment="1">
      <alignment horizontal="right"/>
    </xf>
    <xf numFmtId="4" fontId="5" fillId="0" borderId="69" xfId="14" applyNumberFormat="1" applyFont="1" applyFill="1" applyBorder="1" applyAlignment="1">
      <alignment horizontal="right"/>
    </xf>
    <xf numFmtId="4" fontId="5" fillId="0" borderId="62" xfId="14" applyNumberFormat="1" applyFont="1" applyBorder="1" applyAlignment="1">
      <alignment horizontal="right"/>
    </xf>
    <xf numFmtId="4" fontId="5" fillId="0" borderId="50" xfId="14" applyNumberFormat="1" applyFont="1" applyFill="1" applyBorder="1" applyAlignment="1">
      <alignment horizontal="right"/>
    </xf>
    <xf numFmtId="4" fontId="0" fillId="0" borderId="8" xfId="14" applyNumberFormat="1" applyFont="1" applyBorder="1" applyAlignment="1">
      <alignment horizontal="right"/>
    </xf>
    <xf numFmtId="4" fontId="23" fillId="0" borderId="50" xfId="14" applyNumberFormat="1" applyFont="1" applyFill="1" applyBorder="1" applyAlignment="1">
      <alignment horizontal="right"/>
    </xf>
    <xf numFmtId="4" fontId="23" fillId="0" borderId="62" xfId="14" applyNumberFormat="1" applyFont="1" applyBorder="1" applyAlignment="1">
      <alignment horizontal="right"/>
    </xf>
    <xf numFmtId="4" fontId="5" fillId="0" borderId="7" xfId="14" applyNumberFormat="1" applyFont="1" applyBorder="1" applyAlignment="1"/>
    <xf numFmtId="4" fontId="5" fillId="0" borderId="49" xfId="14" applyNumberFormat="1" applyFont="1" applyFill="1" applyBorder="1" applyAlignment="1">
      <alignment horizontal="right"/>
    </xf>
    <xf numFmtId="4" fontId="5" fillId="0" borderId="68" xfId="14" applyNumberFormat="1" applyFont="1" applyBorder="1" applyAlignment="1">
      <alignment horizontal="right"/>
    </xf>
    <xf numFmtId="165" fontId="23" fillId="0" borderId="62" xfId="16" applyNumberFormat="1" applyFont="1" applyBorder="1" applyAlignment="1">
      <alignment horizontal="right"/>
    </xf>
    <xf numFmtId="3" fontId="23" fillId="0" borderId="12" xfId="14" applyNumberFormat="1" applyFont="1" applyBorder="1" applyAlignment="1">
      <alignment horizontal="right"/>
    </xf>
    <xf numFmtId="3" fontId="23" fillId="0" borderId="69" xfId="14" applyNumberFormat="1" applyFont="1" applyBorder="1" applyAlignment="1">
      <alignment horizontal="right"/>
    </xf>
    <xf numFmtId="3" fontId="23" fillId="0" borderId="9" xfId="14" applyNumberFormat="1" applyFont="1" applyBorder="1" applyAlignment="1">
      <alignment horizontal="right"/>
    </xf>
    <xf numFmtId="3" fontId="23" fillId="0" borderId="3" xfId="14" applyNumberFormat="1" applyFont="1" applyBorder="1" applyAlignment="1">
      <alignment horizontal="right"/>
    </xf>
    <xf numFmtId="4" fontId="23" fillId="0" borderId="69" xfId="14" applyNumberFormat="1" applyFont="1" applyBorder="1" applyAlignment="1">
      <alignment horizontal="right"/>
    </xf>
    <xf numFmtId="4" fontId="23" fillId="0" borderId="9" xfId="14" applyNumberFormat="1" applyFont="1" applyBorder="1" applyAlignment="1">
      <alignment horizontal="right"/>
    </xf>
    <xf numFmtId="3" fontId="23" fillId="0" borderId="9" xfId="14" applyNumberFormat="1" applyFont="1" applyBorder="1" applyAlignment="1"/>
    <xf numFmtId="3" fontId="23" fillId="0" borderId="63" xfId="14" applyNumberFormat="1" applyFont="1" applyBorder="1" applyAlignment="1"/>
    <xf numFmtId="3" fontId="10" fillId="0" borderId="0" xfId="14" applyNumberFormat="1" applyFont="1" applyBorder="1"/>
    <xf numFmtId="4" fontId="11" fillId="0" borderId="70" xfId="14" applyNumberFormat="1" applyFont="1" applyBorder="1" applyAlignment="1">
      <alignment horizontal="right"/>
    </xf>
    <xf numFmtId="3" fontId="6" fillId="0" borderId="21" xfId="14" applyNumberFormat="1" applyFont="1" applyBorder="1" applyAlignment="1">
      <alignment horizontal="right"/>
    </xf>
    <xf numFmtId="3" fontId="5" fillId="0" borderId="51" xfId="14" applyNumberFormat="1" applyFont="1" applyBorder="1" applyAlignment="1">
      <alignment horizontal="right"/>
    </xf>
    <xf numFmtId="3" fontId="5" fillId="0" borderId="20" xfId="14" applyNumberFormat="1" applyFont="1" applyBorder="1" applyAlignment="1">
      <alignment horizontal="right"/>
    </xf>
    <xf numFmtId="3" fontId="5" fillId="0" borderId="19" xfId="14" applyNumberFormat="1" applyFont="1" applyBorder="1" applyAlignment="1">
      <alignment horizontal="right"/>
    </xf>
    <xf numFmtId="4" fontId="5" fillId="0" borderId="51" xfId="14" applyNumberFormat="1" applyFont="1" applyBorder="1" applyAlignment="1">
      <alignment horizontal="right"/>
    </xf>
    <xf numFmtId="4" fontId="5" fillId="0" borderId="20" xfId="14" applyNumberFormat="1" applyFont="1" applyBorder="1" applyAlignment="1">
      <alignment horizontal="right"/>
    </xf>
    <xf numFmtId="3" fontId="5" fillId="0" borderId="20" xfId="14" applyNumberFormat="1" applyFont="1" applyBorder="1" applyAlignment="1"/>
    <xf numFmtId="3" fontId="5" fillId="0" borderId="72" xfId="14" applyNumberFormat="1" applyFont="1" applyBorder="1" applyAlignment="1"/>
    <xf numFmtId="0" fontId="5" fillId="0" borderId="19" xfId="14" applyFont="1" applyBorder="1" applyAlignment="1">
      <alignment horizontal="center"/>
    </xf>
    <xf numFmtId="3" fontId="5" fillId="0" borderId="0" xfId="14" applyNumberFormat="1" applyFont="1" applyAlignment="1"/>
    <xf numFmtId="3" fontId="6" fillId="0" borderId="14" xfId="14" applyNumberFormat="1" applyFont="1" applyFill="1" applyBorder="1" applyAlignment="1">
      <alignment horizontal="right"/>
    </xf>
    <xf numFmtId="3" fontId="11" fillId="0" borderId="10" xfId="14" applyNumberFormat="1" applyFont="1" applyBorder="1"/>
    <xf numFmtId="0" fontId="5" fillId="0" borderId="36" xfId="14" applyFont="1" applyBorder="1" applyAlignment="1">
      <alignment horizontal="center"/>
    </xf>
    <xf numFmtId="0" fontId="0" fillId="0" borderId="64" xfId="14" applyFont="1" applyBorder="1" applyAlignment="1">
      <alignment wrapText="1"/>
    </xf>
    <xf numFmtId="4" fontId="5" fillId="0" borderId="48" xfId="14" applyNumberFormat="1" applyFont="1" applyBorder="1" applyAlignment="1">
      <alignment horizontal="right"/>
    </xf>
    <xf numFmtId="3" fontId="5" fillId="0" borderId="39" xfId="14" applyNumberFormat="1" applyFont="1" applyBorder="1" applyAlignment="1"/>
    <xf numFmtId="4" fontId="5" fillId="0" borderId="39" xfId="14" applyNumberFormat="1" applyFont="1" applyBorder="1" applyAlignment="1">
      <alignment horizontal="right"/>
    </xf>
    <xf numFmtId="3" fontId="5" fillId="0" borderId="36" xfId="14" applyNumberFormat="1" applyFont="1" applyBorder="1" applyAlignment="1">
      <alignment horizontal="right"/>
    </xf>
    <xf numFmtId="3" fontId="5" fillId="0" borderId="39" xfId="14" applyNumberFormat="1" applyFont="1" applyBorder="1" applyAlignment="1">
      <alignment horizontal="right"/>
    </xf>
    <xf numFmtId="3" fontId="5" fillId="0" borderId="48" xfId="14" applyNumberFormat="1" applyFont="1" applyBorder="1" applyAlignment="1">
      <alignment horizontal="right"/>
    </xf>
    <xf numFmtId="165" fontId="0" fillId="0" borderId="68" xfId="15" applyNumberFormat="1" applyFont="1" applyBorder="1" applyAlignment="1">
      <alignment horizontal="right"/>
    </xf>
    <xf numFmtId="4" fontId="11" fillId="0" borderId="0" xfId="15" applyNumberFormat="1" applyFont="1" applyBorder="1"/>
    <xf numFmtId="4" fontId="11" fillId="0" borderId="60" xfId="14" applyNumberFormat="1" applyFont="1" applyBorder="1"/>
    <xf numFmtId="4" fontId="10" fillId="0" borderId="0" xfId="14" applyNumberFormat="1" applyFont="1" applyBorder="1"/>
    <xf numFmtId="164" fontId="5" fillId="0" borderId="0" xfId="14" applyNumberFormat="1"/>
    <xf numFmtId="3" fontId="22" fillId="0" borderId="12" xfId="14" applyNumberFormat="1" applyFont="1" applyBorder="1" applyAlignment="1">
      <alignment horizontal="right"/>
    </xf>
    <xf numFmtId="165" fontId="5" fillId="0" borderId="64" xfId="14" applyNumberFormat="1" applyFont="1" applyBorder="1" applyAlignment="1">
      <alignment horizontal="right" wrapText="1"/>
    </xf>
    <xf numFmtId="165" fontId="11" fillId="0" borderId="0" xfId="14" applyNumberFormat="1" applyFont="1" applyBorder="1" applyAlignment="1">
      <alignment horizontal="right" wrapText="1"/>
    </xf>
    <xf numFmtId="165" fontId="11" fillId="0" borderId="0" xfId="15" applyNumberFormat="1" applyFont="1" applyBorder="1" applyAlignment="1">
      <alignment horizontal="right"/>
    </xf>
    <xf numFmtId="3" fontId="11" fillId="0" borderId="0" xfId="14" applyNumberFormat="1" applyFont="1" applyBorder="1" applyAlignment="1">
      <alignment horizontal="right"/>
    </xf>
    <xf numFmtId="4" fontId="11" fillId="0" borderId="0" xfId="14" applyNumberFormat="1" applyFont="1" applyBorder="1" applyAlignment="1">
      <alignment horizontal="right"/>
    </xf>
    <xf numFmtId="0" fontId="11" fillId="0" borderId="0" xfId="14" applyFont="1" applyBorder="1"/>
    <xf numFmtId="165" fontId="5" fillId="0" borderId="61" xfId="15" applyNumberFormat="1" applyFont="1" applyBorder="1" applyAlignment="1">
      <alignment horizontal="right"/>
    </xf>
    <xf numFmtId="3" fontId="6" fillId="0" borderId="18" xfId="14" applyNumberFormat="1" applyFont="1" applyBorder="1" applyAlignment="1">
      <alignment horizontal="right"/>
    </xf>
    <xf numFmtId="0" fontId="5" fillId="0" borderId="13" xfId="14" applyFont="1" applyBorder="1" applyAlignment="1">
      <alignment horizontal="center"/>
    </xf>
    <xf numFmtId="3" fontId="5" fillId="0" borderId="53" xfId="14" applyNumberFormat="1" applyFont="1" applyBorder="1"/>
    <xf numFmtId="3" fontId="5" fillId="0" borderId="8" xfId="14" applyNumberFormat="1" applyFont="1" applyBorder="1"/>
    <xf numFmtId="4" fontId="5" fillId="0" borderId="53" xfId="14" applyNumberFormat="1" applyFont="1" applyBorder="1"/>
    <xf numFmtId="4" fontId="5" fillId="0" borderId="8" xfId="14" applyNumberFormat="1" applyFont="1" applyBorder="1"/>
    <xf numFmtId="3" fontId="5" fillId="0" borderId="8" xfId="15" applyNumberFormat="1" applyFont="1" applyBorder="1"/>
    <xf numFmtId="3" fontId="5" fillId="0" borderId="2" xfId="15" applyNumberFormat="1" applyFont="1" applyBorder="1"/>
    <xf numFmtId="0" fontId="0" fillId="0" borderId="17" xfId="15" applyFont="1" applyBorder="1" applyAlignment="1">
      <alignment wrapText="1"/>
    </xf>
    <xf numFmtId="165" fontId="5" fillId="0" borderId="23" xfId="14" applyNumberFormat="1" applyFont="1" applyBorder="1" applyAlignment="1">
      <alignment horizontal="right"/>
    </xf>
    <xf numFmtId="3" fontId="5" fillId="0" borderId="23" xfId="14" applyNumberFormat="1" applyFont="1" applyBorder="1"/>
    <xf numFmtId="165" fontId="5" fillId="0" borderId="22" xfId="14" applyNumberFormat="1" applyFont="1" applyBorder="1" applyAlignment="1">
      <alignment horizontal="right"/>
    </xf>
    <xf numFmtId="3" fontId="5" fillId="0" borderId="22" xfId="14" applyNumberFormat="1" applyFont="1" applyBorder="1"/>
    <xf numFmtId="3" fontId="5" fillId="0" borderId="7" xfId="14" applyNumberFormat="1" applyFont="1" applyBorder="1"/>
    <xf numFmtId="4" fontId="5" fillId="0" borderId="57" xfId="14" applyNumberFormat="1" applyFont="1" applyBorder="1"/>
    <xf numFmtId="3" fontId="5" fillId="0" borderId="7" xfId="15" applyNumberFormat="1" applyFont="1" applyBorder="1"/>
    <xf numFmtId="0" fontId="0" fillId="0" borderId="29" xfId="15" applyFont="1" applyBorder="1"/>
    <xf numFmtId="3" fontId="5" fillId="0" borderId="8" xfId="17" applyNumberFormat="1" applyFont="1" applyBorder="1" applyAlignment="1">
      <alignment horizontal="right"/>
    </xf>
    <xf numFmtId="0" fontId="5" fillId="0" borderId="2" xfId="19" applyFont="1" applyBorder="1" applyAlignment="1">
      <alignment horizontal="center"/>
    </xf>
    <xf numFmtId="0" fontId="5" fillId="0" borderId="2" xfId="19" applyFont="1" applyFill="1" applyBorder="1" applyAlignment="1">
      <alignment horizontal="center"/>
    </xf>
    <xf numFmtId="3" fontId="5" fillId="0" borderId="8" xfId="17" applyNumberFormat="1" applyFont="1" applyFill="1" applyBorder="1" applyAlignment="1">
      <alignment horizontal="right"/>
    </xf>
    <xf numFmtId="0" fontId="5" fillId="0" borderId="2" xfId="18" applyFont="1" applyBorder="1" applyAlignment="1">
      <alignment horizontal="center"/>
    </xf>
    <xf numFmtId="3" fontId="5" fillId="0" borderId="7" xfId="17" applyNumberFormat="1" applyFont="1" applyBorder="1" applyAlignment="1">
      <alignment horizontal="right"/>
    </xf>
    <xf numFmtId="0" fontId="5" fillId="0" borderId="1" xfId="19" applyFont="1" applyBorder="1" applyAlignment="1">
      <alignment horizontal="center"/>
    </xf>
    <xf numFmtId="3" fontId="5" fillId="0" borderId="73" xfId="14" applyNumberFormat="1" applyFont="1" applyBorder="1" applyAlignment="1"/>
    <xf numFmtId="165" fontId="5" fillId="0" borderId="68" xfId="16" applyNumberFormat="1" applyFont="1" applyBorder="1" applyAlignment="1">
      <alignment horizontal="right"/>
    </xf>
    <xf numFmtId="4" fontId="11" fillId="0" borderId="0" xfId="16" applyNumberFormat="1" applyFont="1" applyBorder="1"/>
    <xf numFmtId="4" fontId="5" fillId="0" borderId="73" xfId="14" applyNumberFormat="1" applyFont="1" applyBorder="1" applyAlignment="1"/>
    <xf numFmtId="4" fontId="5" fillId="0" borderId="63" xfId="14" applyNumberFormat="1" applyFont="1" applyBorder="1" applyAlignment="1"/>
    <xf numFmtId="4" fontId="9" fillId="0" borderId="0" xfId="14" applyNumberFormat="1" applyFont="1" applyBorder="1"/>
    <xf numFmtId="4" fontId="5" fillId="0" borderId="7" xfId="18" applyNumberFormat="1" applyFont="1" applyBorder="1" applyAlignment="1">
      <alignment horizontal="right"/>
    </xf>
    <xf numFmtId="4" fontId="5" fillId="0" borderId="15" xfId="18" applyNumberFormat="1" applyFont="1" applyBorder="1" applyAlignment="1">
      <alignment horizontal="right"/>
    </xf>
    <xf numFmtId="4" fontId="5" fillId="0" borderId="8" xfId="18" applyNumberFormat="1" applyFont="1" applyBorder="1" applyAlignment="1">
      <alignment horizontal="right"/>
    </xf>
    <xf numFmtId="3" fontId="5" fillId="0" borderId="68" xfId="18" applyNumberFormat="1" applyFont="1" applyBorder="1" applyAlignment="1">
      <alignment horizontal="right"/>
    </xf>
    <xf numFmtId="3" fontId="5" fillId="0" borderId="61" xfId="18" applyNumberFormat="1" applyFont="1" applyBorder="1" applyAlignment="1">
      <alignment horizontal="right"/>
    </xf>
    <xf numFmtId="3" fontId="5" fillId="0" borderId="62" xfId="18" applyNumberFormat="1" applyFont="1" applyBorder="1" applyAlignment="1">
      <alignment horizontal="right"/>
    </xf>
    <xf numFmtId="0" fontId="5" fillId="0" borderId="57" xfId="19" applyFont="1" applyBorder="1" applyAlignment="1">
      <alignment wrapText="1"/>
    </xf>
    <xf numFmtId="0" fontId="5" fillId="0" borderId="53" xfId="19" applyFont="1" applyBorder="1"/>
    <xf numFmtId="0" fontId="5" fillId="0" borderId="53" xfId="18" applyFont="1" applyBorder="1" applyAlignment="1"/>
    <xf numFmtId="0" fontId="5" fillId="0" borderId="53" xfId="19" applyFont="1" applyFill="1" applyBorder="1"/>
    <xf numFmtId="0" fontId="5" fillId="0" borderId="53" xfId="19" applyFont="1" applyBorder="1" applyAlignment="1">
      <alignment wrapText="1" readingOrder="1"/>
    </xf>
    <xf numFmtId="0" fontId="5" fillId="0" borderId="53" xfId="19" applyFont="1" applyBorder="1" applyAlignment="1">
      <alignment wrapText="1"/>
    </xf>
    <xf numFmtId="0" fontId="5" fillId="0" borderId="53" xfId="19" applyFont="1" applyFill="1" applyBorder="1" applyAlignment="1">
      <alignment wrapText="1"/>
    </xf>
    <xf numFmtId="0" fontId="0" fillId="0" borderId="53" xfId="19" applyFont="1" applyFill="1" applyBorder="1" applyAlignment="1">
      <alignment wrapText="1"/>
    </xf>
    <xf numFmtId="4" fontId="11" fillId="0" borderId="40" xfId="14" applyNumberFormat="1" applyFont="1" applyBorder="1" applyAlignment="1">
      <alignment horizontal="right"/>
    </xf>
    <xf numFmtId="3" fontId="5" fillId="0" borderId="22" xfId="14" applyNumberFormat="1" applyFont="1" applyBorder="1" applyAlignment="1">
      <alignment horizontal="right"/>
    </xf>
    <xf numFmtId="3" fontId="5" fillId="0" borderId="23" xfId="14" applyNumberFormat="1" applyFont="1" applyBorder="1" applyAlignment="1">
      <alignment horizontal="right"/>
    </xf>
    <xf numFmtId="3" fontId="5" fillId="0" borderId="27" xfId="14" applyNumberFormat="1" applyFont="1" applyBorder="1" applyAlignment="1">
      <alignment horizontal="right"/>
    </xf>
    <xf numFmtId="3" fontId="11" fillId="0" borderId="16" xfId="14" applyNumberFormat="1" applyFont="1" applyBorder="1" applyAlignment="1">
      <alignment horizontal="right"/>
    </xf>
    <xf numFmtId="0" fontId="23" fillId="0" borderId="2" xfId="19" applyFont="1" applyFill="1" applyBorder="1" applyAlignment="1">
      <alignment horizontal="center"/>
    </xf>
    <xf numFmtId="3" fontId="23" fillId="0" borderId="62" xfId="18" applyNumberFormat="1" applyFont="1" applyBorder="1" applyAlignment="1">
      <alignment horizontal="right"/>
    </xf>
    <xf numFmtId="4" fontId="23" fillId="0" borderId="8" xfId="18" applyNumberFormat="1" applyFont="1" applyBorder="1" applyAlignment="1">
      <alignment horizontal="right"/>
    </xf>
    <xf numFmtId="3" fontId="23" fillId="0" borderId="8" xfId="17" applyNumberFormat="1" applyFont="1" applyBorder="1" applyAlignment="1">
      <alignment horizontal="right"/>
    </xf>
    <xf numFmtId="3" fontId="23" fillId="0" borderId="27" xfId="14" applyNumberFormat="1" applyFont="1" applyBorder="1" applyAlignment="1">
      <alignment horizontal="right"/>
    </xf>
    <xf numFmtId="0" fontId="23" fillId="0" borderId="0" xfId="14" applyFont="1" applyAlignment="1">
      <alignment horizontal="left" wrapText="1"/>
    </xf>
    <xf numFmtId="4" fontId="5" fillId="0" borderId="68" xfId="14" applyNumberFormat="1" applyFont="1" applyBorder="1" applyAlignment="1"/>
    <xf numFmtId="165" fontId="5" fillId="0" borderId="58" xfId="14" applyNumberFormat="1" applyFont="1" applyBorder="1" applyAlignment="1">
      <alignment horizontal="right" wrapText="1"/>
    </xf>
    <xf numFmtId="0" fontId="0" fillId="0" borderId="58" xfId="14" applyFont="1" applyBorder="1" applyAlignment="1">
      <alignment wrapText="1"/>
    </xf>
    <xf numFmtId="3" fontId="5" fillId="0" borderId="68" xfId="14" applyNumberFormat="1" applyFont="1" applyBorder="1" applyAlignment="1">
      <alignment horizontal="right"/>
    </xf>
    <xf numFmtId="3" fontId="5" fillId="0" borderId="1" xfId="14" applyNumberFormat="1" applyFont="1" applyBorder="1" applyAlignment="1"/>
    <xf numFmtId="4" fontId="5" fillId="0" borderId="57" xfId="14" applyNumberFormat="1" applyFont="1" applyBorder="1" applyAlignment="1">
      <alignment horizontal="right"/>
    </xf>
    <xf numFmtId="3" fontId="5" fillId="0" borderId="19" xfId="14" applyNumberFormat="1" applyFont="1" applyBorder="1" applyAlignment="1"/>
    <xf numFmtId="4" fontId="5" fillId="0" borderId="58" xfId="14" applyNumberFormat="1" applyFont="1" applyBorder="1" applyAlignment="1">
      <alignment horizontal="right"/>
    </xf>
    <xf numFmtId="3" fontId="5" fillId="0" borderId="57" xfId="14" applyNumberFormat="1" applyFont="1" applyBorder="1" applyAlignment="1">
      <alignment horizontal="right"/>
    </xf>
    <xf numFmtId="3" fontId="5" fillId="0" borderId="58" xfId="14" applyNumberFormat="1" applyFont="1" applyBorder="1" applyAlignment="1">
      <alignment horizontal="right"/>
    </xf>
    <xf numFmtId="165" fontId="5" fillId="0" borderId="72" xfId="15" applyNumberFormat="1" applyFont="1" applyBorder="1" applyAlignment="1">
      <alignment horizontal="right"/>
    </xf>
    <xf numFmtId="4" fontId="5" fillId="0" borderId="20" xfId="14" applyNumberFormat="1" applyFont="1" applyBorder="1" applyAlignment="1"/>
    <xf numFmtId="4" fontId="11" fillId="0" borderId="71" xfId="14" applyNumberFormat="1" applyFont="1" applyBorder="1"/>
    <xf numFmtId="0" fontId="5" fillId="0" borderId="55" xfId="14" applyFont="1" applyBorder="1" applyAlignment="1">
      <alignment wrapText="1"/>
    </xf>
    <xf numFmtId="165" fontId="23" fillId="0" borderId="63" xfId="15" applyNumberFormat="1" applyFont="1" applyBorder="1" applyAlignment="1">
      <alignment horizontal="right"/>
    </xf>
    <xf numFmtId="165" fontId="23" fillId="0" borderId="55" xfId="14" applyNumberFormat="1" applyFont="1" applyBorder="1" applyAlignment="1">
      <alignment horizontal="right" wrapText="1"/>
    </xf>
    <xf numFmtId="4" fontId="5" fillId="0" borderId="61" xfId="14" applyNumberFormat="1" applyFont="1" applyBorder="1" applyAlignment="1"/>
    <xf numFmtId="4" fontId="5" fillId="0" borderId="62" xfId="14" applyNumberFormat="1" applyFont="1" applyBorder="1" applyAlignment="1"/>
    <xf numFmtId="4" fontId="23" fillId="0" borderId="62" xfId="14" applyNumberFormat="1" applyFont="1" applyBorder="1" applyAlignment="1"/>
    <xf numFmtId="4" fontId="23" fillId="0" borderId="63" xfId="14" applyNumberFormat="1" applyFont="1" applyBorder="1" applyAlignment="1"/>
    <xf numFmtId="165" fontId="5" fillId="0" borderId="73" xfId="15" applyNumberFormat="1" applyFont="1" applyBorder="1" applyAlignment="1">
      <alignment horizontal="right"/>
    </xf>
    <xf numFmtId="4" fontId="5" fillId="0" borderId="72" xfId="14" applyNumberFormat="1" applyFont="1" applyBorder="1" applyAlignment="1"/>
    <xf numFmtId="165" fontId="0" fillId="0" borderId="63" xfId="15" applyNumberFormat="1" applyFont="1" applyBorder="1" applyAlignment="1">
      <alignment horizontal="right"/>
    </xf>
    <xf numFmtId="165" fontId="0" fillId="0" borderId="55" xfId="14" applyNumberFormat="1" applyFont="1" applyBorder="1" applyAlignment="1">
      <alignment horizontal="right" wrapText="1"/>
    </xf>
    <xf numFmtId="165" fontId="0" fillId="0" borderId="58" xfId="14" applyNumberFormat="1" applyFont="1" applyBorder="1" applyAlignment="1">
      <alignment horizontal="right" wrapText="1"/>
    </xf>
    <xf numFmtId="4" fontId="5" fillId="0" borderId="63" xfId="14" applyNumberFormat="1" applyFont="1" applyBorder="1" applyAlignment="1">
      <alignment horizontal="right"/>
    </xf>
    <xf numFmtId="3" fontId="5" fillId="0" borderId="62" xfId="14" applyNumberFormat="1" applyFont="1" applyBorder="1" applyAlignment="1">
      <alignment horizontal="right"/>
    </xf>
    <xf numFmtId="3" fontId="23" fillId="0" borderId="62" xfId="14" applyNumberFormat="1" applyFont="1" applyBorder="1" applyAlignment="1">
      <alignment horizontal="right"/>
    </xf>
    <xf numFmtId="165" fontId="0" fillId="0" borderId="62" xfId="15" applyNumberFormat="1" applyFont="1" applyBorder="1" applyAlignment="1">
      <alignment horizontal="right"/>
    </xf>
    <xf numFmtId="165" fontId="0" fillId="0" borderId="53" xfId="14" applyNumberFormat="1" applyFont="1" applyBorder="1" applyAlignment="1">
      <alignment horizontal="right" wrapText="1"/>
    </xf>
    <xf numFmtId="165" fontId="31" fillId="3" borderId="10" xfId="16" applyNumberFormat="1" applyFont="1" applyFill="1" applyBorder="1" applyAlignment="1">
      <alignment horizontal="center" wrapText="1"/>
    </xf>
    <xf numFmtId="0" fontId="31" fillId="3" borderId="10" xfId="16" applyFont="1" applyFill="1" applyBorder="1" applyAlignment="1">
      <alignment horizontal="center"/>
    </xf>
    <xf numFmtId="3" fontId="31" fillId="3" borderId="10" xfId="16" applyNumberFormat="1" applyFont="1" applyFill="1" applyBorder="1" applyAlignment="1">
      <alignment horizontal="center" wrapText="1"/>
    </xf>
    <xf numFmtId="0" fontId="30" fillId="0" borderId="0" xfId="14" applyFont="1" applyAlignment="1">
      <alignment horizontal="center"/>
    </xf>
    <xf numFmtId="0" fontId="5" fillId="0" borderId="2" xfId="14" applyFont="1" applyBorder="1" applyAlignment="1">
      <alignment horizontal="center" vertical="center"/>
    </xf>
    <xf numFmtId="0" fontId="5" fillId="0" borderId="53" xfId="14" applyFont="1" applyFill="1" applyBorder="1" applyAlignment="1">
      <alignment wrapText="1"/>
    </xf>
    <xf numFmtId="0" fontId="5" fillId="0" borderId="53" xfId="14" applyFont="1" applyFill="1" applyBorder="1" applyAlignment="1">
      <alignment horizontal="left" vertical="center" wrapText="1"/>
    </xf>
    <xf numFmtId="0" fontId="0" fillId="0" borderId="55" xfId="17" applyFont="1" applyBorder="1" applyAlignment="1">
      <alignment horizontal="left" wrapText="1"/>
    </xf>
    <xf numFmtId="3" fontId="11" fillId="0" borderId="6" xfId="14" applyNumberFormat="1" applyFont="1" applyFill="1" applyBorder="1"/>
    <xf numFmtId="4" fontId="11" fillId="0" borderId="6" xfId="14" applyNumberFormat="1" applyFont="1" applyFill="1" applyBorder="1" applyAlignment="1">
      <alignment horizontal="right"/>
    </xf>
    <xf numFmtId="3" fontId="11" fillId="0" borderId="6" xfId="14" applyNumberFormat="1" applyFont="1" applyFill="1" applyBorder="1" applyAlignment="1">
      <alignment horizontal="right"/>
    </xf>
    <xf numFmtId="3" fontId="11" fillId="0" borderId="60" xfId="14" applyNumberFormat="1" applyFont="1" applyFill="1" applyBorder="1"/>
    <xf numFmtId="4" fontId="11" fillId="0" borderId="40" xfId="14" applyNumberFormat="1" applyFont="1" applyFill="1" applyBorder="1" applyAlignment="1">
      <alignment horizontal="right"/>
    </xf>
    <xf numFmtId="3" fontId="11" fillId="0" borderId="5" xfId="14" applyNumberFormat="1" applyFont="1" applyFill="1" applyBorder="1" applyAlignment="1">
      <alignment horizontal="right"/>
    </xf>
    <xf numFmtId="3" fontId="11" fillId="0" borderId="16" xfId="14" applyNumberFormat="1" applyFont="1" applyFill="1" applyBorder="1" applyAlignment="1">
      <alignment horizontal="right"/>
    </xf>
    <xf numFmtId="165" fontId="5" fillId="0" borderId="0" xfId="14" applyNumberFormat="1" applyFont="1" applyBorder="1" applyAlignment="1">
      <alignment horizontal="right" wrapText="1"/>
    </xf>
    <xf numFmtId="165" fontId="5" fillId="0" borderId="0" xfId="16" applyNumberFormat="1" applyFont="1" applyBorder="1" applyAlignment="1">
      <alignment horizontal="right"/>
    </xf>
    <xf numFmtId="3" fontId="5" fillId="0" borderId="0" xfId="14" applyNumberFormat="1" applyFont="1" applyBorder="1" applyAlignment="1">
      <alignment horizontal="right"/>
    </xf>
    <xf numFmtId="3" fontId="6" fillId="0" borderId="0" xfId="14" applyNumberFormat="1" applyFont="1" applyBorder="1" applyAlignment="1">
      <alignment horizontal="right"/>
    </xf>
    <xf numFmtId="4" fontId="5" fillId="0" borderId="0" xfId="14" applyNumberFormat="1" applyFont="1" applyBorder="1" applyAlignment="1">
      <alignment horizontal="right"/>
    </xf>
    <xf numFmtId="3" fontId="5" fillId="0" borderId="0" xfId="14" applyNumberFormat="1" applyFont="1" applyBorder="1"/>
    <xf numFmtId="0" fontId="6" fillId="0" borderId="0" xfId="14" applyFont="1" applyBorder="1"/>
    <xf numFmtId="4" fontId="32" fillId="0" borderId="8" xfId="14" applyNumberFormat="1" applyFont="1" applyBorder="1" applyAlignment="1">
      <alignment horizontal="right"/>
    </xf>
    <xf numFmtId="3" fontId="6" fillId="0" borderId="7" xfId="14" applyNumberFormat="1" applyFont="1" applyBorder="1" applyAlignment="1">
      <alignment horizontal="right"/>
    </xf>
    <xf numFmtId="0" fontId="23" fillId="0" borderId="53" xfId="14" applyFont="1" applyFill="1" applyBorder="1" applyAlignment="1">
      <alignment wrapText="1"/>
    </xf>
    <xf numFmtId="4" fontId="5" fillId="0" borderId="29" xfId="14" applyNumberFormat="1" applyFont="1" applyBorder="1" applyAlignment="1">
      <alignment horizontal="right"/>
    </xf>
    <xf numFmtId="4" fontId="23" fillId="0" borderId="17" xfId="14" applyNumberFormat="1" applyFont="1" applyBorder="1" applyAlignment="1">
      <alignment horizontal="right"/>
    </xf>
    <xf numFmtId="4" fontId="5" fillId="0" borderId="17" xfId="14" applyNumberFormat="1" applyFont="1" applyBorder="1" applyAlignment="1">
      <alignment horizontal="right"/>
    </xf>
    <xf numFmtId="4" fontId="5" fillId="0" borderId="30" xfId="14" applyNumberFormat="1" applyFont="1" applyBorder="1" applyAlignment="1">
      <alignment horizontal="right"/>
    </xf>
    <xf numFmtId="3" fontId="23" fillId="0" borderId="53" xfId="14" applyNumberFormat="1" applyFont="1" applyBorder="1" applyAlignment="1">
      <alignment horizontal="right"/>
    </xf>
    <xf numFmtId="3" fontId="5" fillId="0" borderId="53" xfId="14" applyNumberFormat="1" applyFont="1" applyBorder="1" applyAlignment="1">
      <alignment horizontal="right"/>
    </xf>
    <xf numFmtId="3" fontId="11" fillId="0" borderId="35" xfId="14" applyNumberFormat="1" applyFont="1" applyBorder="1"/>
    <xf numFmtId="3" fontId="11" fillId="0" borderId="38" xfId="14" applyNumberFormat="1" applyFont="1" applyBorder="1"/>
    <xf numFmtId="3" fontId="11" fillId="0" borderId="33" xfId="14" applyNumberFormat="1" applyFont="1" applyBorder="1"/>
    <xf numFmtId="4" fontId="0" fillId="0" borderId="20" xfId="14" applyNumberFormat="1" applyFont="1" applyBorder="1" applyAlignment="1">
      <alignment horizontal="right"/>
    </xf>
    <xf numFmtId="165" fontId="23" fillId="0" borderId="53" xfId="15" applyNumberFormat="1" applyFont="1" applyBorder="1" applyAlignment="1">
      <alignment horizontal="right" wrapText="1"/>
    </xf>
    <xf numFmtId="165" fontId="5" fillId="0" borderId="72" xfId="16" applyNumberFormat="1" applyFont="1" applyBorder="1" applyAlignment="1">
      <alignment horizontal="right"/>
    </xf>
    <xf numFmtId="165" fontId="0" fillId="0" borderId="62" xfId="16" applyNumberFormat="1" applyFont="1" applyBorder="1" applyAlignment="1">
      <alignment horizontal="right"/>
    </xf>
    <xf numFmtId="0" fontId="5" fillId="0" borderId="4" xfId="14" applyFont="1" applyBorder="1" applyAlignment="1">
      <alignment horizontal="center"/>
    </xf>
    <xf numFmtId="3" fontId="5" fillId="0" borderId="46" xfId="14" applyNumberFormat="1" applyFont="1" applyBorder="1" applyAlignment="1">
      <alignment horizontal="right"/>
    </xf>
    <xf numFmtId="3" fontId="11" fillId="0" borderId="5" xfId="14" applyNumberFormat="1" applyFont="1" applyBorder="1"/>
    <xf numFmtId="3" fontId="11" fillId="0" borderId="25" xfId="14" applyNumberFormat="1" applyFont="1" applyBorder="1"/>
    <xf numFmtId="0" fontId="5" fillId="0" borderId="0" xfId="14" applyAlignment="1">
      <alignment horizontal="center"/>
    </xf>
    <xf numFmtId="0" fontId="8" fillId="0" borderId="0" xfId="14" applyFont="1" applyAlignment="1">
      <alignment horizontal="center"/>
    </xf>
    <xf numFmtId="0" fontId="12" fillId="0" borderId="0" xfId="14" applyFont="1" applyBorder="1" applyAlignment="1">
      <alignment horizontal="center"/>
    </xf>
    <xf numFmtId="0" fontId="11" fillId="0" borderId="5" xfId="14" applyFont="1" applyBorder="1" applyAlignment="1">
      <alignment horizontal="center"/>
    </xf>
    <xf numFmtId="0" fontId="9" fillId="0" borderId="0" xfId="14" applyFont="1" applyBorder="1" applyAlignment="1">
      <alignment horizontal="center"/>
    </xf>
    <xf numFmtId="0" fontId="8" fillId="0" borderId="0" xfId="14" applyFont="1" applyAlignment="1">
      <alignment horizontal="left"/>
    </xf>
    <xf numFmtId="4" fontId="11" fillId="0" borderId="0" xfId="14" applyNumberFormat="1" applyFont="1" applyBorder="1"/>
    <xf numFmtId="4" fontId="5" fillId="0" borderId="8" xfId="14" applyNumberFormat="1" applyFont="1" applyBorder="1" applyAlignment="1"/>
    <xf numFmtId="4" fontId="23" fillId="0" borderId="8" xfId="14" applyNumberFormat="1" applyFont="1" applyBorder="1" applyAlignment="1"/>
    <xf numFmtId="4" fontId="5" fillId="0" borderId="0" xfId="14" applyNumberFormat="1" applyFont="1" applyBorder="1"/>
    <xf numFmtId="3" fontId="5" fillId="0" borderId="0" xfId="14" applyNumberFormat="1" applyFont="1"/>
    <xf numFmtId="165" fontId="0" fillId="0" borderId="68" xfId="16" applyNumberFormat="1" applyFont="1" applyBorder="1" applyAlignment="1">
      <alignment horizontal="right"/>
    </xf>
    <xf numFmtId="165" fontId="5" fillId="0" borderId="68" xfId="14" applyNumberFormat="1" applyFont="1" applyBorder="1" applyAlignment="1">
      <alignment horizontal="right"/>
    </xf>
    <xf numFmtId="165" fontId="5" fillId="0" borderId="62" xfId="14" applyNumberFormat="1" applyFont="1" applyBorder="1" applyAlignment="1">
      <alignment horizontal="right"/>
    </xf>
    <xf numFmtId="3" fontId="6" fillId="0" borderId="14" xfId="14" applyNumberFormat="1" applyFont="1" applyBorder="1"/>
    <xf numFmtId="3" fontId="6" fillId="0" borderId="12" xfId="14" applyNumberFormat="1" applyFont="1" applyBorder="1"/>
    <xf numFmtId="3" fontId="6" fillId="0" borderId="66" xfId="14" applyNumberFormat="1" applyFont="1" applyFill="1" applyBorder="1" applyAlignment="1">
      <alignment horizontal="right"/>
    </xf>
    <xf numFmtId="3" fontId="6" fillId="0" borderId="59" xfId="14" applyNumberFormat="1" applyFont="1" applyFill="1" applyBorder="1" applyAlignment="1">
      <alignment horizontal="right"/>
    </xf>
    <xf numFmtId="3" fontId="11" fillId="0" borderId="75" xfId="14" applyNumberFormat="1" applyFont="1" applyBorder="1" applyAlignment="1">
      <alignment horizontal="right"/>
    </xf>
    <xf numFmtId="164" fontId="5" fillId="0" borderId="0" xfId="14" applyNumberFormat="1" applyAlignment="1">
      <alignment horizontal="right"/>
    </xf>
    <xf numFmtId="164" fontId="10" fillId="0" borderId="0" xfId="16" applyNumberFormat="1" applyFont="1" applyAlignment="1">
      <alignment horizontal="right"/>
    </xf>
    <xf numFmtId="164" fontId="27" fillId="3" borderId="10" xfId="16" applyNumberFormat="1" applyFont="1" applyFill="1" applyBorder="1" applyAlignment="1">
      <alignment horizontal="center" wrapText="1"/>
    </xf>
    <xf numFmtId="164" fontId="12" fillId="0" borderId="0" xfId="14" applyNumberFormat="1" applyFont="1"/>
    <xf numFmtId="164" fontId="11" fillId="0" borderId="5" xfId="14" applyNumberFormat="1" applyFont="1" applyBorder="1" applyAlignment="1">
      <alignment horizontal="right" wrapText="1"/>
    </xf>
    <xf numFmtId="164" fontId="11" fillId="0" borderId="16" xfId="14" applyNumberFormat="1" applyFont="1" applyBorder="1"/>
    <xf numFmtId="164" fontId="5" fillId="0" borderId="0" xfId="14" applyNumberFormat="1" applyFont="1" applyAlignment="1">
      <alignment horizontal="left" wrapText="1"/>
    </xf>
    <xf numFmtId="165" fontId="0" fillId="0" borderId="53" xfId="14" applyNumberFormat="1" applyFont="1" applyBorder="1" applyAlignment="1">
      <alignment horizontal="right"/>
    </xf>
    <xf numFmtId="165" fontId="5" fillId="0" borderId="1" xfId="16" applyNumberFormat="1" applyFont="1" applyBorder="1" applyAlignment="1">
      <alignment horizontal="right"/>
    </xf>
    <xf numFmtId="165" fontId="5" fillId="0" borderId="2" xfId="16" applyNumberFormat="1" applyFont="1" applyBorder="1" applyAlignment="1">
      <alignment horizontal="right"/>
    </xf>
    <xf numFmtId="165" fontId="23" fillId="0" borderId="2" xfId="16" applyNumberFormat="1" applyFont="1" applyBorder="1" applyAlignment="1">
      <alignment horizontal="right"/>
    </xf>
    <xf numFmtId="165" fontId="0" fillId="0" borderId="2" xfId="16" applyNumberFormat="1" applyFont="1" applyBorder="1" applyAlignment="1">
      <alignment horizontal="right"/>
    </xf>
    <xf numFmtId="165" fontId="23" fillId="0" borderId="23" xfId="16" applyNumberFormat="1" applyFont="1" applyBorder="1" applyAlignment="1">
      <alignment horizontal="right"/>
    </xf>
    <xf numFmtId="165" fontId="23" fillId="0" borderId="19" xfId="16" applyNumberFormat="1" applyFont="1" applyBorder="1" applyAlignment="1">
      <alignment horizontal="right"/>
    </xf>
    <xf numFmtId="165" fontId="5" fillId="0" borderId="58" xfId="16" applyNumberFormat="1" applyFont="1" applyBorder="1" applyAlignment="1">
      <alignment horizontal="right" wrapText="1"/>
    </xf>
    <xf numFmtId="4" fontId="11" fillId="0" borderId="6" xfId="14" applyNumberFormat="1" applyFont="1" applyFill="1" applyBorder="1"/>
    <xf numFmtId="49" fontId="5" fillId="0" borderId="68" xfId="16" applyNumberFormat="1" applyFont="1" applyBorder="1" applyAlignment="1">
      <alignment horizontal="right"/>
    </xf>
    <xf numFmtId="49" fontId="5" fillId="0" borderId="35" xfId="16" applyNumberFormat="1" applyFont="1" applyBorder="1" applyAlignment="1">
      <alignment horizontal="right"/>
    </xf>
    <xf numFmtId="3" fontId="5" fillId="0" borderId="73" xfId="14" applyNumberFormat="1" applyFont="1" applyBorder="1" applyAlignment="1">
      <alignment horizontal="right"/>
    </xf>
    <xf numFmtId="3" fontId="5" fillId="0" borderId="63" xfId="14" applyNumberFormat="1" applyFont="1" applyBorder="1" applyAlignment="1">
      <alignment horizontal="right"/>
    </xf>
    <xf numFmtId="3" fontId="5" fillId="0" borderId="62" xfId="14" applyNumberFormat="1" applyFont="1" applyFill="1" applyBorder="1" applyAlignment="1"/>
    <xf numFmtId="3" fontId="5" fillId="0" borderId="36" xfId="14" applyNumberFormat="1" applyFont="1" applyBorder="1" applyAlignment="1"/>
    <xf numFmtId="3" fontId="5" fillId="0" borderId="2" xfId="14" applyNumberFormat="1" applyFont="1" applyBorder="1" applyAlignment="1"/>
    <xf numFmtId="3" fontId="23" fillId="0" borderId="3" xfId="14" applyNumberFormat="1" applyFont="1" applyBorder="1" applyAlignment="1"/>
    <xf numFmtId="4" fontId="23" fillId="0" borderId="27" xfId="14" applyNumberFormat="1" applyFont="1" applyBorder="1" applyAlignment="1">
      <alignment horizontal="right"/>
    </xf>
    <xf numFmtId="3" fontId="23" fillId="0" borderId="63" xfId="14" applyNumberFormat="1" applyFont="1" applyBorder="1" applyAlignment="1">
      <alignment horizontal="right"/>
    </xf>
    <xf numFmtId="3" fontId="23" fillId="0" borderId="2" xfId="14" applyNumberFormat="1" applyFont="1" applyBorder="1" applyAlignment="1"/>
    <xf numFmtId="0" fontId="5" fillId="0" borderId="64" xfId="14" applyFont="1" applyBorder="1" applyAlignment="1">
      <alignment wrapText="1"/>
    </xf>
    <xf numFmtId="4" fontId="5" fillId="0" borderId="46" xfId="14" applyNumberFormat="1" applyFont="1" applyBorder="1" applyAlignment="1">
      <alignment horizontal="right"/>
    </xf>
    <xf numFmtId="4" fontId="5" fillId="0" borderId="53" xfId="14" applyNumberFormat="1" applyFont="1" applyBorder="1" applyAlignment="1"/>
    <xf numFmtId="4" fontId="11" fillId="0" borderId="25" xfId="14" applyNumberFormat="1" applyFont="1" applyBorder="1"/>
    <xf numFmtId="4" fontId="5" fillId="0" borderId="8" xfId="15" applyNumberFormat="1" applyFont="1" applyBorder="1"/>
    <xf numFmtId="0" fontId="0" fillId="0" borderId="17" xfId="14" applyFont="1" applyBorder="1" applyAlignment="1">
      <alignment wrapText="1"/>
    </xf>
    <xf numFmtId="0" fontId="23" fillId="0" borderId="17" xfId="14" applyFont="1" applyBorder="1" applyAlignment="1">
      <alignment wrapText="1"/>
    </xf>
    <xf numFmtId="0" fontId="0" fillId="0" borderId="30" xfId="14" applyFont="1" applyBorder="1" applyAlignment="1">
      <alignment wrapText="1"/>
    </xf>
    <xf numFmtId="3" fontId="5" fillId="0" borderId="49" xfId="14" applyNumberFormat="1" applyFont="1" applyBorder="1"/>
    <xf numFmtId="3" fontId="5" fillId="0" borderId="50" xfId="14" applyNumberFormat="1" applyFont="1" applyBorder="1"/>
    <xf numFmtId="3" fontId="5" fillId="0" borderId="62" xfId="14" applyNumberFormat="1" applyFont="1" applyBorder="1"/>
    <xf numFmtId="3" fontId="0" fillId="0" borderId="61" xfId="14" applyNumberFormat="1" applyFont="1" applyBorder="1" applyAlignment="1">
      <alignment horizontal="right"/>
    </xf>
    <xf numFmtId="3" fontId="5" fillId="0" borderId="1" xfId="15" applyNumberFormat="1" applyFont="1" applyBorder="1"/>
    <xf numFmtId="4" fontId="5" fillId="0" borderId="7" xfId="15" applyNumberFormat="1" applyFont="1" applyBorder="1"/>
    <xf numFmtId="4" fontId="5" fillId="0" borderId="7" xfId="14" applyNumberFormat="1" applyFont="1" applyBorder="1"/>
    <xf numFmtId="4" fontId="5" fillId="0" borderId="53" xfId="14" applyNumberFormat="1" applyFont="1" applyBorder="1" applyAlignment="1">
      <alignment horizontal="right"/>
    </xf>
    <xf numFmtId="4" fontId="23" fillId="0" borderId="53" xfId="14" applyNumberFormat="1" applyFont="1" applyBorder="1" applyAlignment="1">
      <alignment horizontal="right"/>
    </xf>
    <xf numFmtId="3" fontId="5" fillId="0" borderId="12" xfId="14" applyNumberFormat="1" applyFont="1" applyBorder="1" applyAlignment="1">
      <alignment horizontal="right"/>
    </xf>
    <xf numFmtId="3" fontId="5" fillId="0" borderId="21" xfId="14" applyNumberFormat="1" applyFont="1" applyBorder="1" applyAlignment="1">
      <alignment horizontal="right"/>
    </xf>
    <xf numFmtId="3" fontId="5" fillId="0" borderId="12" xfId="14" applyNumberFormat="1" applyFont="1" applyFill="1" applyBorder="1" applyAlignment="1">
      <alignment horizontal="right"/>
    </xf>
    <xf numFmtId="3" fontId="6" fillId="0" borderId="7" xfId="14" applyNumberFormat="1" applyFont="1" applyBorder="1" applyAlignment="1"/>
    <xf numFmtId="0" fontId="11" fillId="0" borderId="0" xfId="14" applyFont="1" applyBorder="1" applyAlignment="1">
      <alignment horizontal="center"/>
    </xf>
    <xf numFmtId="3" fontId="23" fillId="0" borderId="62" xfId="14" applyNumberFormat="1" applyFont="1" applyFill="1" applyBorder="1" applyAlignment="1">
      <alignment horizontal="right"/>
    </xf>
    <xf numFmtId="4" fontId="6" fillId="0" borderId="7" xfId="14" applyNumberFormat="1" applyFont="1" applyBorder="1" applyAlignment="1">
      <alignment horizontal="right"/>
    </xf>
    <xf numFmtId="165" fontId="6" fillId="0" borderId="57" xfId="14" applyNumberFormat="1" applyFont="1" applyBorder="1" applyAlignment="1">
      <alignment horizontal="right" wrapText="1"/>
    </xf>
    <xf numFmtId="165" fontId="6" fillId="0" borderId="68" xfId="15" applyNumberFormat="1" applyFont="1" applyBorder="1" applyAlignment="1">
      <alignment horizontal="right"/>
    </xf>
    <xf numFmtId="3" fontId="5" fillId="0" borderId="8" xfId="14" applyNumberFormat="1" applyFont="1" applyFill="1" applyBorder="1" applyAlignment="1">
      <alignment horizontal="right"/>
    </xf>
    <xf numFmtId="4" fontId="5" fillId="0" borderId="8" xfId="14" applyNumberFormat="1" applyFont="1" applyFill="1" applyBorder="1" applyAlignment="1">
      <alignment horizontal="right"/>
    </xf>
    <xf numFmtId="3" fontId="23" fillId="0" borderId="8" xfId="14" applyNumberFormat="1" applyFont="1" applyFill="1" applyBorder="1" applyAlignment="1">
      <alignment horizontal="right"/>
    </xf>
    <xf numFmtId="4" fontId="23" fillId="0" borderId="8" xfId="14" applyNumberFormat="1" applyFont="1" applyFill="1" applyBorder="1" applyAlignment="1">
      <alignment horizontal="right"/>
    </xf>
    <xf numFmtId="49" fontId="5" fillId="0" borderId="2" xfId="20" applyNumberFormat="1" applyFont="1" applyBorder="1" applyAlignment="1">
      <alignment horizontal="center" vertical="center" wrapText="1" shrinkToFit="1"/>
    </xf>
    <xf numFmtId="49" fontId="5" fillId="0" borderId="2" xfId="14" applyNumberFormat="1" applyFont="1" applyBorder="1" applyAlignment="1">
      <alignment horizontal="center" wrapText="1" shrinkToFit="1"/>
    </xf>
    <xf numFmtId="3" fontId="5" fillId="0" borderId="62" xfId="14" applyNumberFormat="1" applyFont="1" applyFill="1" applyBorder="1" applyAlignment="1">
      <alignment horizontal="right"/>
    </xf>
    <xf numFmtId="49" fontId="5" fillId="0" borderId="53" xfId="20" applyNumberFormat="1" applyFont="1" applyBorder="1" applyAlignment="1">
      <alignment horizontal="left" vertical="center" wrapText="1" shrinkToFit="1"/>
    </xf>
    <xf numFmtId="49" fontId="5" fillId="0" borderId="53" xfId="14" applyNumberFormat="1" applyFont="1" applyBorder="1" applyAlignment="1">
      <alignment horizontal="left" wrapText="1" shrinkToFit="1"/>
    </xf>
    <xf numFmtId="49" fontId="0" fillId="0" borderId="53" xfId="0" applyNumberFormat="1" applyFont="1" applyBorder="1" applyAlignment="1">
      <alignment horizontal="left" wrapText="1" shrinkToFit="1"/>
    </xf>
    <xf numFmtId="4" fontId="11" fillId="0" borderId="6" xfId="14" applyNumberFormat="1" applyFont="1" applyBorder="1"/>
    <xf numFmtId="3" fontId="11" fillId="0" borderId="16" xfId="14" applyNumberFormat="1" applyFont="1" applyBorder="1"/>
    <xf numFmtId="4" fontId="5" fillId="0" borderId="42" xfId="14" applyNumberFormat="1" applyFont="1" applyBorder="1" applyAlignment="1">
      <alignment horizontal="right"/>
    </xf>
    <xf numFmtId="3" fontId="5" fillId="0" borderId="54" xfId="14" applyNumberFormat="1" applyFont="1" applyBorder="1" applyAlignment="1">
      <alignment horizontal="right"/>
    </xf>
    <xf numFmtId="49" fontId="5" fillId="0" borderId="19" xfId="20" applyNumberFormat="1" applyFont="1" applyBorder="1" applyAlignment="1">
      <alignment horizontal="center" vertical="center" wrapText="1" shrinkToFit="1"/>
    </xf>
    <xf numFmtId="49" fontId="5" fillId="0" borderId="58" xfId="20" applyNumberFormat="1" applyFont="1" applyBorder="1" applyAlignment="1">
      <alignment horizontal="left" vertical="center" wrapText="1" shrinkToFit="1"/>
    </xf>
    <xf numFmtId="4" fontId="5" fillId="0" borderId="15" xfId="14" applyNumberFormat="1" applyFont="1" applyBorder="1" applyAlignment="1"/>
    <xf numFmtId="3" fontId="5" fillId="0" borderId="18" xfId="14" applyNumberFormat="1" applyFont="1" applyFill="1" applyBorder="1" applyAlignment="1">
      <alignment horizontal="right"/>
    </xf>
    <xf numFmtId="165" fontId="5" fillId="0" borderId="58" xfId="14" applyNumberFormat="1" applyFont="1" applyBorder="1" applyAlignment="1">
      <alignment horizontal="right"/>
    </xf>
    <xf numFmtId="49" fontId="6" fillId="0" borderId="1" xfId="14" applyNumberFormat="1" applyFont="1" applyBorder="1" applyAlignment="1">
      <alignment horizontal="center" wrapText="1" shrinkToFit="1"/>
    </xf>
    <xf numFmtId="49" fontId="6" fillId="0" borderId="57" xfId="14" applyNumberFormat="1" applyFont="1" applyBorder="1" applyAlignment="1">
      <alignment horizontal="left" wrapText="1" shrinkToFit="1"/>
    </xf>
    <xf numFmtId="4" fontId="6" fillId="0" borderId="7" xfId="14" applyNumberFormat="1" applyFont="1" applyBorder="1" applyAlignment="1"/>
    <xf numFmtId="0" fontId="6" fillId="0" borderId="0" xfId="14" applyFont="1" applyAlignment="1"/>
    <xf numFmtId="3" fontId="6" fillId="0" borderId="0" xfId="14" applyNumberFormat="1" applyFont="1" applyAlignment="1"/>
    <xf numFmtId="49" fontId="0" fillId="0" borderId="2" xfId="14" applyNumberFormat="1" applyFont="1" applyBorder="1" applyAlignment="1">
      <alignment horizontal="center" wrapText="1" shrinkToFit="1"/>
    </xf>
    <xf numFmtId="49" fontId="0" fillId="0" borderId="53" xfId="14" applyNumberFormat="1" applyFont="1" applyBorder="1" applyAlignment="1">
      <alignment horizontal="left" wrapText="1" shrinkToFit="1"/>
    </xf>
    <xf numFmtId="3" fontId="11" fillId="0" borderId="0" xfId="14" applyNumberFormat="1" applyFont="1"/>
    <xf numFmtId="3" fontId="6" fillId="12" borderId="14" xfId="14" applyNumberFormat="1" applyFont="1" applyFill="1" applyBorder="1" applyAlignment="1">
      <alignment horizontal="right"/>
    </xf>
    <xf numFmtId="3" fontId="5" fillId="12" borderId="8" xfId="14" applyNumberFormat="1" applyFont="1" applyFill="1" applyBorder="1" applyAlignment="1">
      <alignment horizontal="right"/>
    </xf>
    <xf numFmtId="4" fontId="5" fillId="12" borderId="8" xfId="14" applyNumberFormat="1" applyFont="1" applyFill="1" applyBorder="1" applyAlignment="1">
      <alignment horizontal="right"/>
    </xf>
    <xf numFmtId="3" fontId="5" fillId="12" borderId="8" xfId="14" applyNumberFormat="1" applyFont="1" applyFill="1" applyBorder="1" applyAlignment="1"/>
    <xf numFmtId="0" fontId="0" fillId="0" borderId="0" xfId="14" applyFont="1" applyAlignment="1"/>
    <xf numFmtId="4" fontId="5" fillId="0" borderId="0" xfId="14" applyNumberFormat="1" applyFont="1" applyAlignment="1"/>
    <xf numFmtId="165" fontId="5" fillId="12" borderId="53" xfId="14" applyNumberFormat="1" applyFont="1" applyFill="1" applyBorder="1" applyAlignment="1">
      <alignment horizontal="right" wrapText="1"/>
    </xf>
    <xf numFmtId="165" fontId="5" fillId="12" borderId="62" xfId="16" applyNumberFormat="1" applyFont="1" applyFill="1" applyBorder="1" applyAlignment="1">
      <alignment horizontal="right"/>
    </xf>
    <xf numFmtId="3" fontId="5" fillId="12" borderId="9" xfId="14" applyNumberFormat="1" applyFont="1" applyFill="1" applyBorder="1" applyAlignment="1">
      <alignment horizontal="right"/>
    </xf>
    <xf numFmtId="3" fontId="5" fillId="12" borderId="3" xfId="14" applyNumberFormat="1" applyFont="1" applyFill="1" applyBorder="1" applyAlignment="1">
      <alignment horizontal="right"/>
    </xf>
    <xf numFmtId="4" fontId="5" fillId="12" borderId="9" xfId="14" applyNumberFormat="1" applyFont="1" applyFill="1" applyBorder="1" applyAlignment="1">
      <alignment horizontal="right"/>
    </xf>
    <xf numFmtId="3" fontId="5" fillId="12" borderId="63" xfId="14" applyNumberFormat="1" applyFont="1" applyFill="1" applyBorder="1" applyAlignment="1"/>
    <xf numFmtId="0" fontId="5" fillId="12" borderId="53" xfId="14" applyFont="1" applyFill="1" applyBorder="1" applyAlignment="1">
      <alignment wrapText="1"/>
    </xf>
    <xf numFmtId="0" fontId="5" fillId="12" borderId="3" xfId="14" applyFont="1" applyFill="1" applyBorder="1" applyAlignment="1">
      <alignment horizontal="center"/>
    </xf>
    <xf numFmtId="0" fontId="23" fillId="12" borderId="53" xfId="14" applyFont="1" applyFill="1" applyBorder="1" applyAlignment="1">
      <alignment wrapText="1"/>
    </xf>
    <xf numFmtId="3" fontId="5" fillId="12" borderId="2" xfId="14" applyNumberFormat="1" applyFont="1" applyFill="1" applyBorder="1" applyAlignment="1">
      <alignment horizontal="right"/>
    </xf>
    <xf numFmtId="3" fontId="5" fillId="12" borderId="62" xfId="14" applyNumberFormat="1" applyFont="1" applyFill="1" applyBorder="1" applyAlignment="1"/>
    <xf numFmtId="0" fontId="5" fillId="12" borderId="2" xfId="14" applyFont="1" applyFill="1" applyBorder="1" applyAlignment="1">
      <alignment horizontal="center"/>
    </xf>
    <xf numFmtId="165" fontId="5" fillId="12" borderId="68" xfId="16" applyNumberFormat="1" applyFont="1" applyFill="1" applyBorder="1" applyAlignment="1">
      <alignment horizontal="right"/>
    </xf>
    <xf numFmtId="3" fontId="5" fillId="12" borderId="7" xfId="14" applyNumberFormat="1" applyFont="1" applyFill="1" applyBorder="1" applyAlignment="1">
      <alignment horizontal="right"/>
    </xf>
    <xf numFmtId="3" fontId="5" fillId="12" borderId="1" xfId="14" applyNumberFormat="1" applyFont="1" applyFill="1" applyBorder="1" applyAlignment="1">
      <alignment horizontal="right"/>
    </xf>
    <xf numFmtId="4" fontId="5" fillId="12" borderId="7" xfId="14" applyNumberFormat="1" applyFont="1" applyFill="1" applyBorder="1" applyAlignment="1">
      <alignment horizontal="right"/>
    </xf>
    <xf numFmtId="3" fontId="5" fillId="12" borderId="7" xfId="14" applyNumberFormat="1" applyFont="1" applyFill="1" applyBorder="1" applyAlignment="1"/>
    <xf numFmtId="3" fontId="5" fillId="12" borderId="68" xfId="14" applyNumberFormat="1" applyFont="1" applyFill="1" applyBorder="1" applyAlignment="1"/>
    <xf numFmtId="0" fontId="5" fillId="12" borderId="1" xfId="14" applyFont="1" applyFill="1" applyBorder="1" applyAlignment="1">
      <alignment horizontal="center"/>
    </xf>
    <xf numFmtId="165" fontId="5" fillId="12" borderId="63" xfId="16" applyNumberFormat="1" applyFont="1" applyFill="1" applyBorder="1" applyAlignment="1">
      <alignment horizontal="right"/>
    </xf>
    <xf numFmtId="3" fontId="5" fillId="12" borderId="9" xfId="14" applyNumberFormat="1" applyFont="1" applyFill="1" applyBorder="1" applyAlignment="1"/>
    <xf numFmtId="165" fontId="5" fillId="12" borderId="53" xfId="14" applyNumberFormat="1" applyFont="1" applyFill="1" applyBorder="1" applyAlignment="1">
      <alignment horizontal="right"/>
    </xf>
    <xf numFmtId="165" fontId="23" fillId="12" borderId="53" xfId="14" applyNumberFormat="1" applyFont="1" applyFill="1" applyBorder="1" applyAlignment="1">
      <alignment horizontal="right" wrapText="1"/>
    </xf>
    <xf numFmtId="165" fontId="23" fillId="12" borderId="62" xfId="16" applyNumberFormat="1" applyFont="1" applyFill="1" applyBorder="1" applyAlignment="1">
      <alignment horizontal="right"/>
    </xf>
    <xf numFmtId="3" fontId="23" fillId="12" borderId="8" xfId="14" applyNumberFormat="1" applyFont="1" applyFill="1" applyBorder="1" applyAlignment="1">
      <alignment horizontal="right"/>
    </xf>
    <xf numFmtId="3" fontId="23" fillId="12" borderId="2" xfId="14" applyNumberFormat="1" applyFont="1" applyFill="1" applyBorder="1" applyAlignment="1">
      <alignment horizontal="right"/>
    </xf>
    <xf numFmtId="4" fontId="23" fillId="12" borderId="8" xfId="14" applyNumberFormat="1" applyFont="1" applyFill="1" applyBorder="1" applyAlignment="1">
      <alignment horizontal="right"/>
    </xf>
    <xf numFmtId="3" fontId="23" fillId="12" borderId="8" xfId="14" applyNumberFormat="1" applyFont="1" applyFill="1" applyBorder="1" applyAlignment="1"/>
    <xf numFmtId="3" fontId="23" fillId="12" borderId="62" xfId="14" applyNumberFormat="1" applyFont="1" applyFill="1" applyBorder="1" applyAlignment="1"/>
    <xf numFmtId="0" fontId="23" fillId="12" borderId="2" xfId="14" applyFont="1" applyFill="1" applyBorder="1" applyAlignment="1">
      <alignment horizontal="center"/>
    </xf>
    <xf numFmtId="3" fontId="5" fillId="0" borderId="0" xfId="14" applyNumberFormat="1" applyFont="1" applyAlignment="1">
      <alignment horizontal="left"/>
    </xf>
    <xf numFmtId="165" fontId="5" fillId="12" borderId="57" xfId="14" applyNumberFormat="1" applyFont="1" applyFill="1" applyBorder="1" applyAlignment="1">
      <alignment horizontal="right" wrapText="1"/>
    </xf>
    <xf numFmtId="165" fontId="12" fillId="12" borderId="0" xfId="14" applyNumberFormat="1" applyFont="1" applyFill="1" applyAlignment="1">
      <alignment horizontal="right"/>
    </xf>
    <xf numFmtId="165" fontId="12" fillId="12" borderId="0" xfId="14" applyNumberFormat="1" applyFont="1" applyFill="1" applyBorder="1" applyAlignment="1">
      <alignment horizontal="right"/>
    </xf>
    <xf numFmtId="3" fontId="11" fillId="12" borderId="0" xfId="14" applyNumberFormat="1" applyFont="1" applyFill="1" applyBorder="1"/>
    <xf numFmtId="4" fontId="5" fillId="12" borderId="8" xfId="14" applyNumberFormat="1" applyFont="1" applyFill="1" applyBorder="1" applyAlignment="1"/>
    <xf numFmtId="4" fontId="23" fillId="12" borderId="8" xfId="14" applyNumberFormat="1" applyFont="1" applyFill="1" applyBorder="1" applyAlignment="1"/>
    <xf numFmtId="4" fontId="5" fillId="12" borderId="7" xfId="14" applyNumberFormat="1" applyFont="1" applyFill="1" applyBorder="1" applyAlignment="1"/>
    <xf numFmtId="165" fontId="5" fillId="12" borderId="53" xfId="16" applyNumberFormat="1" applyFont="1" applyFill="1" applyBorder="1" applyAlignment="1">
      <alignment horizontal="right" wrapText="1"/>
    </xf>
    <xf numFmtId="0" fontId="5" fillId="12" borderId="53" xfId="14" applyFont="1" applyFill="1" applyBorder="1" applyAlignment="1"/>
    <xf numFmtId="4" fontId="5" fillId="12" borderId="29" xfId="14" applyNumberFormat="1" applyFont="1" applyFill="1" applyBorder="1" applyAlignment="1">
      <alignment horizontal="right"/>
    </xf>
    <xf numFmtId="4" fontId="23" fillId="12" borderId="17" xfId="14" applyNumberFormat="1" applyFont="1" applyFill="1" applyBorder="1" applyAlignment="1">
      <alignment horizontal="right"/>
    </xf>
    <xf numFmtId="4" fontId="5" fillId="12" borderId="17" xfId="14" applyNumberFormat="1" applyFont="1" applyFill="1" applyBorder="1" applyAlignment="1">
      <alignment horizontal="right"/>
    </xf>
    <xf numFmtId="3" fontId="5" fillId="12" borderId="57" xfId="14" applyNumberFormat="1" applyFont="1" applyFill="1" applyBorder="1" applyAlignment="1">
      <alignment horizontal="right"/>
    </xf>
    <xf numFmtId="3" fontId="23" fillId="12" borderId="53" xfId="14" applyNumberFormat="1" applyFont="1" applyFill="1" applyBorder="1" applyAlignment="1">
      <alignment horizontal="right"/>
    </xf>
    <xf numFmtId="3" fontId="5" fillId="12" borderId="53" xfId="14" applyNumberFormat="1" applyFont="1" applyFill="1" applyBorder="1" applyAlignment="1">
      <alignment horizontal="right"/>
    </xf>
    <xf numFmtId="3" fontId="6" fillId="12" borderId="12" xfId="14" applyNumberFormat="1" applyFont="1" applyFill="1" applyBorder="1" applyAlignment="1">
      <alignment horizontal="right"/>
    </xf>
    <xf numFmtId="4" fontId="5" fillId="12" borderId="9" xfId="14" applyNumberFormat="1" applyFont="1" applyFill="1" applyBorder="1" applyAlignment="1"/>
    <xf numFmtId="4" fontId="5" fillId="12" borderId="41" xfId="14" applyNumberFormat="1" applyFont="1" applyFill="1" applyBorder="1" applyAlignment="1">
      <alignment horizontal="right"/>
    </xf>
    <xf numFmtId="3" fontId="5" fillId="12" borderId="55" xfId="14" applyNumberFormat="1" applyFont="1" applyFill="1" applyBorder="1" applyAlignment="1">
      <alignment horizontal="right"/>
    </xf>
    <xf numFmtId="3" fontId="6" fillId="12" borderId="11" xfId="14" applyNumberFormat="1" applyFont="1" applyFill="1" applyBorder="1" applyAlignment="1">
      <alignment horizontal="right"/>
    </xf>
    <xf numFmtId="165" fontId="5" fillId="12" borderId="55" xfId="14" applyNumberFormat="1" applyFont="1" applyFill="1" applyBorder="1" applyAlignment="1">
      <alignment horizontal="right" wrapText="1"/>
    </xf>
    <xf numFmtId="0" fontId="11" fillId="12" borderId="5" xfId="14" applyFont="1" applyFill="1" applyBorder="1"/>
    <xf numFmtId="0" fontId="11" fillId="12" borderId="16" xfId="14" applyFont="1" applyFill="1" applyBorder="1"/>
    <xf numFmtId="3" fontId="11" fillId="12" borderId="60" xfId="14" applyNumberFormat="1" applyFont="1" applyFill="1" applyBorder="1"/>
    <xf numFmtId="4" fontId="11" fillId="12" borderId="6" xfId="14" applyNumberFormat="1" applyFont="1" applyFill="1" applyBorder="1"/>
    <xf numFmtId="3" fontId="11" fillId="12" borderId="6" xfId="14" applyNumberFormat="1" applyFont="1" applyFill="1" applyBorder="1"/>
    <xf numFmtId="4" fontId="11" fillId="12" borderId="6" xfId="14" applyNumberFormat="1" applyFont="1" applyFill="1" applyBorder="1" applyAlignment="1">
      <alignment horizontal="right"/>
    </xf>
    <xf numFmtId="4" fontId="11" fillId="12" borderId="40" xfId="14" applyNumberFormat="1" applyFont="1" applyFill="1" applyBorder="1" applyAlignment="1">
      <alignment horizontal="right"/>
    </xf>
    <xf numFmtId="165" fontId="11" fillId="12" borderId="60" xfId="16" applyNumberFormat="1" applyFont="1" applyFill="1" applyBorder="1" applyAlignment="1">
      <alignment horizontal="right"/>
    </xf>
    <xf numFmtId="165" fontId="11" fillId="12" borderId="16" xfId="14" applyNumberFormat="1" applyFont="1" applyFill="1" applyBorder="1" applyAlignment="1">
      <alignment horizontal="right" wrapText="1"/>
    </xf>
    <xf numFmtId="0" fontId="5" fillId="12" borderId="2" xfId="14" applyFont="1" applyFill="1" applyBorder="1" applyAlignment="1">
      <alignment horizontal="center" wrapText="1"/>
    </xf>
    <xf numFmtId="3" fontId="5" fillId="12" borderId="62" xfId="14" applyNumberFormat="1" applyFont="1" applyFill="1" applyBorder="1" applyAlignment="1">
      <alignment wrapText="1"/>
    </xf>
    <xf numFmtId="4" fontId="5" fillId="12" borderId="8" xfId="14" applyNumberFormat="1" applyFont="1" applyFill="1" applyBorder="1" applyAlignment="1">
      <alignment wrapText="1"/>
    </xf>
    <xf numFmtId="3" fontId="5" fillId="12" borderId="8" xfId="14" applyNumberFormat="1" applyFont="1" applyFill="1" applyBorder="1" applyAlignment="1">
      <alignment wrapText="1"/>
    </xf>
    <xf numFmtId="3" fontId="5" fillId="12" borderId="2" xfId="14" applyNumberFormat="1" applyFont="1" applyFill="1" applyBorder="1" applyAlignment="1">
      <alignment horizontal="right" wrapText="1"/>
    </xf>
    <xf numFmtId="3" fontId="5" fillId="12" borderId="8" xfId="14" applyNumberFormat="1" applyFont="1" applyFill="1" applyBorder="1" applyAlignment="1">
      <alignment horizontal="right" wrapText="1"/>
    </xf>
    <xf numFmtId="3" fontId="5" fillId="12" borderId="53" xfId="14" applyNumberFormat="1" applyFont="1" applyFill="1" applyBorder="1" applyAlignment="1">
      <alignment horizontal="right" wrapText="1"/>
    </xf>
    <xf numFmtId="3" fontId="6" fillId="12" borderId="12" xfId="14" applyNumberFormat="1" applyFont="1" applyFill="1" applyBorder="1" applyAlignment="1">
      <alignment horizontal="right" wrapText="1"/>
    </xf>
    <xf numFmtId="165" fontId="5" fillId="12" borderId="62" xfId="16" applyNumberFormat="1" applyFont="1" applyFill="1" applyBorder="1" applyAlignment="1">
      <alignment horizontal="right" wrapText="1"/>
    </xf>
    <xf numFmtId="0" fontId="5" fillId="0" borderId="0" xfId="14" applyFont="1" applyAlignment="1">
      <alignment wrapText="1"/>
    </xf>
    <xf numFmtId="3" fontId="11" fillId="12" borderId="5" xfId="14" applyNumberFormat="1" applyFont="1" applyFill="1" applyBorder="1" applyAlignment="1">
      <alignment horizontal="right"/>
    </xf>
    <xf numFmtId="3" fontId="11" fillId="12" borderId="6" xfId="14" applyNumberFormat="1" applyFont="1" applyFill="1" applyBorder="1" applyAlignment="1">
      <alignment horizontal="right"/>
    </xf>
    <xf numFmtId="3" fontId="11" fillId="12" borderId="16" xfId="14" applyNumberFormat="1" applyFont="1" applyFill="1" applyBorder="1" applyAlignment="1">
      <alignment horizontal="right"/>
    </xf>
    <xf numFmtId="3" fontId="11" fillId="12" borderId="10" xfId="14" applyNumberFormat="1" applyFont="1" applyFill="1" applyBorder="1" applyAlignment="1">
      <alignment horizontal="right"/>
    </xf>
    <xf numFmtId="165" fontId="0" fillId="12" borderId="62" xfId="16" applyNumberFormat="1" applyFont="1" applyFill="1" applyBorder="1" applyAlignment="1">
      <alignment horizontal="right"/>
    </xf>
    <xf numFmtId="3" fontId="22" fillId="12" borderId="12" xfId="14" applyNumberFormat="1" applyFont="1" applyFill="1" applyBorder="1" applyAlignment="1">
      <alignment horizontal="right"/>
    </xf>
    <xf numFmtId="0" fontId="23" fillId="12" borderId="53" xfId="14" applyFont="1" applyFill="1" applyBorder="1" applyAlignment="1"/>
    <xf numFmtId="165" fontId="23" fillId="12" borderId="53" xfId="14" applyNumberFormat="1" applyFont="1" applyFill="1" applyBorder="1" applyAlignment="1">
      <alignment horizontal="right"/>
    </xf>
    <xf numFmtId="4" fontId="23" fillId="0" borderId="0" xfId="14" applyNumberFormat="1" applyFont="1" applyAlignment="1"/>
    <xf numFmtId="0" fontId="0" fillId="12" borderId="53" xfId="14" applyFont="1" applyFill="1" applyBorder="1" applyAlignment="1">
      <alignment wrapText="1"/>
    </xf>
    <xf numFmtId="165" fontId="0" fillId="12" borderId="62" xfId="16" applyNumberFormat="1" applyFont="1" applyFill="1" applyBorder="1" applyAlignment="1">
      <alignment horizontal="right" wrapText="1"/>
    </xf>
    <xf numFmtId="165" fontId="0" fillId="12" borderId="53" xfId="14" applyNumberFormat="1" applyFont="1" applyFill="1" applyBorder="1" applyAlignment="1">
      <alignment horizontal="right" wrapText="1"/>
    </xf>
    <xf numFmtId="165" fontId="8" fillId="0" borderId="0" xfId="14" applyNumberFormat="1" applyFont="1" applyAlignment="1">
      <alignment horizontal="right" wrapText="1"/>
    </xf>
    <xf numFmtId="165" fontId="8" fillId="0" borderId="0" xfId="16" applyNumberFormat="1" applyFont="1" applyBorder="1" applyAlignment="1">
      <alignment horizontal="right"/>
    </xf>
    <xf numFmtId="3" fontId="8" fillId="0" borderId="0" xfId="14" applyNumberFormat="1" applyFont="1" applyBorder="1" applyAlignment="1">
      <alignment horizontal="right"/>
    </xf>
    <xf numFmtId="4" fontId="8" fillId="0" borderId="0" xfId="14" applyNumberFormat="1" applyFont="1" applyBorder="1" applyAlignment="1">
      <alignment horizontal="right"/>
    </xf>
    <xf numFmtId="165" fontId="34" fillId="12" borderId="53" xfId="14" applyNumberFormat="1" applyFont="1" applyFill="1" applyBorder="1" applyAlignment="1">
      <alignment horizontal="right" wrapText="1"/>
    </xf>
    <xf numFmtId="165" fontId="34" fillId="12" borderId="62" xfId="16" applyNumberFormat="1" applyFont="1" applyFill="1" applyBorder="1" applyAlignment="1">
      <alignment horizontal="right"/>
    </xf>
    <xf numFmtId="3" fontId="21" fillId="12" borderId="12" xfId="14" applyNumberFormat="1" applyFont="1" applyFill="1" applyBorder="1" applyAlignment="1">
      <alignment horizontal="right"/>
    </xf>
    <xf numFmtId="3" fontId="35" fillId="12" borderId="12" xfId="14" applyNumberFormat="1" applyFont="1" applyFill="1" applyBorder="1" applyAlignment="1">
      <alignment horizontal="right"/>
    </xf>
    <xf numFmtId="165" fontId="36" fillId="12" borderId="62" xfId="16" applyNumberFormat="1" applyFont="1" applyFill="1" applyBorder="1" applyAlignment="1">
      <alignment horizontal="right"/>
    </xf>
    <xf numFmtId="165" fontId="36" fillId="12" borderId="53" xfId="14" applyNumberFormat="1" applyFont="1" applyFill="1" applyBorder="1" applyAlignment="1">
      <alignment horizontal="right" wrapText="1"/>
    </xf>
    <xf numFmtId="3" fontId="36" fillId="12" borderId="2" xfId="14" applyNumberFormat="1" applyFont="1" applyFill="1" applyBorder="1" applyAlignment="1">
      <alignment horizontal="right"/>
    </xf>
    <xf numFmtId="3" fontId="36" fillId="12" borderId="8" xfId="14" applyNumberFormat="1" applyFont="1" applyFill="1" applyBorder="1" applyAlignment="1">
      <alignment horizontal="right"/>
    </xf>
    <xf numFmtId="3" fontId="34" fillId="12" borderId="2" xfId="14" applyNumberFormat="1" applyFont="1" applyFill="1" applyBorder="1" applyAlignment="1">
      <alignment horizontal="right"/>
    </xf>
    <xf numFmtId="3" fontId="34" fillId="12" borderId="8" xfId="14" applyNumberFormat="1" applyFont="1" applyFill="1" applyBorder="1" applyAlignment="1">
      <alignment horizontal="right"/>
    </xf>
    <xf numFmtId="3" fontId="10" fillId="0" borderId="0" xfId="14" applyNumberFormat="1" applyFont="1" applyBorder="1" applyAlignment="1">
      <alignment horizontal="right"/>
    </xf>
    <xf numFmtId="3" fontId="14" fillId="0" borderId="0" xfId="14" applyNumberFormat="1" applyFont="1" applyBorder="1" applyAlignment="1">
      <alignment horizontal="right"/>
    </xf>
    <xf numFmtId="0" fontId="5" fillId="12" borderId="8" xfId="14" applyFont="1" applyFill="1" applyBorder="1" applyAlignment="1">
      <alignment wrapText="1"/>
    </xf>
    <xf numFmtId="0" fontId="23" fillId="12" borderId="8" xfId="14" applyFont="1" applyFill="1" applyBorder="1" applyAlignment="1">
      <alignment wrapText="1"/>
    </xf>
    <xf numFmtId="0" fontId="5" fillId="12" borderId="7" xfId="14" applyFont="1" applyFill="1" applyBorder="1" applyAlignment="1">
      <alignment wrapText="1"/>
    </xf>
    <xf numFmtId="0" fontId="5" fillId="12" borderId="9" xfId="14" applyFont="1" applyFill="1" applyBorder="1" applyAlignment="1">
      <alignment wrapText="1"/>
    </xf>
    <xf numFmtId="0" fontId="11" fillId="12" borderId="6" xfId="14" applyFont="1" applyFill="1" applyBorder="1"/>
    <xf numFmtId="3" fontId="36" fillId="12" borderId="53" xfId="14" applyNumberFormat="1" applyFont="1" applyFill="1" applyBorder="1" applyAlignment="1">
      <alignment horizontal="right"/>
    </xf>
    <xf numFmtId="3" fontId="34" fillId="12" borderId="53" xfId="14" applyNumberFormat="1" applyFont="1" applyFill="1" applyBorder="1" applyAlignment="1">
      <alignment horizontal="right"/>
    </xf>
    <xf numFmtId="49" fontId="6" fillId="12" borderId="11" xfId="14" applyNumberFormat="1" applyFont="1" applyFill="1" applyBorder="1" applyAlignment="1">
      <alignment horizontal="right"/>
    </xf>
    <xf numFmtId="3" fontId="37" fillId="9" borderId="10" xfId="16" applyNumberFormat="1" applyFont="1" applyFill="1" applyBorder="1" applyAlignment="1">
      <alignment horizontal="center" wrapText="1"/>
    </xf>
    <xf numFmtId="3" fontId="37" fillId="10" borderId="10" xfId="16" applyNumberFormat="1" applyFont="1" applyFill="1" applyBorder="1" applyAlignment="1">
      <alignment horizontal="center" wrapText="1"/>
    </xf>
    <xf numFmtId="3" fontId="37" fillId="3" borderId="10" xfId="16" applyNumberFormat="1" applyFont="1" applyFill="1" applyBorder="1" applyAlignment="1">
      <alignment horizontal="center" wrapText="1"/>
    </xf>
    <xf numFmtId="3" fontId="0" fillId="12" borderId="53" xfId="14" applyNumberFormat="1" applyFont="1" applyFill="1" applyBorder="1" applyAlignment="1">
      <alignment horizontal="right"/>
    </xf>
    <xf numFmtId="3" fontId="0" fillId="12" borderId="55" xfId="14" applyNumberFormat="1" applyFont="1" applyFill="1" applyBorder="1" applyAlignment="1">
      <alignment horizontal="right"/>
    </xf>
    <xf numFmtId="0" fontId="0" fillId="0" borderId="8" xfId="18" applyFont="1" applyBorder="1" applyAlignment="1"/>
    <xf numFmtId="0" fontId="5" fillId="0" borderId="8" xfId="18" applyFont="1" applyBorder="1" applyAlignment="1">
      <alignment wrapText="1"/>
    </xf>
    <xf numFmtId="165" fontId="0" fillId="12" borderId="62" xfId="14" applyNumberFormat="1" applyFont="1" applyFill="1" applyBorder="1" applyAlignment="1">
      <alignment horizontal="right" wrapText="1"/>
    </xf>
    <xf numFmtId="165" fontId="0" fillId="0" borderId="57" xfId="14" applyNumberFormat="1" applyFont="1" applyBorder="1" applyAlignment="1">
      <alignment horizontal="right" wrapText="1"/>
    </xf>
    <xf numFmtId="4" fontId="11" fillId="0" borderId="52" xfId="14" applyNumberFormat="1" applyFont="1" applyBorder="1"/>
    <xf numFmtId="0" fontId="5" fillId="0" borderId="76" xfId="14" applyFont="1" applyBorder="1" applyAlignment="1">
      <alignment wrapText="1"/>
    </xf>
    <xf numFmtId="3" fontId="5" fillId="0" borderId="77" xfId="14" applyNumberFormat="1" applyFont="1" applyBorder="1" applyAlignment="1"/>
    <xf numFmtId="4" fontId="5" fillId="0" borderId="77" xfId="14" applyNumberFormat="1" applyFont="1" applyBorder="1" applyAlignment="1"/>
    <xf numFmtId="3" fontId="5" fillId="0" borderId="32" xfId="14" applyNumberFormat="1" applyFont="1" applyBorder="1" applyAlignment="1"/>
    <xf numFmtId="4" fontId="5" fillId="0" borderId="32" xfId="14" applyNumberFormat="1" applyFont="1" applyBorder="1" applyAlignment="1">
      <alignment horizontal="right"/>
    </xf>
    <xf numFmtId="3" fontId="5" fillId="0" borderId="4" xfId="14" applyNumberFormat="1" applyFont="1" applyBorder="1" applyAlignment="1">
      <alignment horizontal="right"/>
    </xf>
    <xf numFmtId="3" fontId="5" fillId="0" borderId="32" xfId="14" applyNumberFormat="1" applyFont="1" applyBorder="1" applyAlignment="1">
      <alignment horizontal="right"/>
    </xf>
    <xf numFmtId="3" fontId="6" fillId="0" borderId="31" xfId="14" applyNumberFormat="1" applyFont="1" applyBorder="1" applyAlignment="1">
      <alignment horizontal="right"/>
    </xf>
    <xf numFmtId="165" fontId="5" fillId="0" borderId="76" xfId="14" applyNumberFormat="1" applyFont="1" applyBorder="1" applyAlignment="1">
      <alignment horizontal="right"/>
    </xf>
    <xf numFmtId="165" fontId="0" fillId="0" borderId="77" xfId="16" applyNumberFormat="1" applyFont="1" applyBorder="1" applyAlignment="1">
      <alignment horizontal="right"/>
    </xf>
    <xf numFmtId="4" fontId="11" fillId="0" borderId="70" xfId="14" applyNumberFormat="1" applyFont="1" applyBorder="1"/>
    <xf numFmtId="4" fontId="11" fillId="0" borderId="40" xfId="14" applyNumberFormat="1" applyFont="1" applyBorder="1"/>
    <xf numFmtId="0" fontId="5" fillId="12" borderId="3" xfId="14" applyFont="1" applyFill="1" applyBorder="1" applyAlignment="1">
      <alignment horizontal="center" wrapText="1"/>
    </xf>
    <xf numFmtId="0" fontId="5" fillId="12" borderId="55" xfId="14" applyFont="1" applyFill="1" applyBorder="1" applyAlignment="1">
      <alignment wrapText="1"/>
    </xf>
    <xf numFmtId="165" fontId="0" fillId="12" borderId="63" xfId="16" applyNumberFormat="1" applyFont="1" applyFill="1" applyBorder="1" applyAlignment="1">
      <alignment horizontal="right"/>
    </xf>
    <xf numFmtId="165" fontId="0" fillId="12" borderId="55" xfId="14" applyNumberFormat="1" applyFont="1" applyFill="1" applyBorder="1" applyAlignment="1">
      <alignment horizontal="right" wrapText="1"/>
    </xf>
    <xf numFmtId="4" fontId="0" fillId="0" borderId="0" xfId="0" applyNumberFormat="1" applyFont="1"/>
    <xf numFmtId="0" fontId="8" fillId="0" borderId="0" xfId="14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4" fontId="5" fillId="0" borderId="0" xfId="1" applyNumberFormat="1" applyFont="1"/>
    <xf numFmtId="4" fontId="5" fillId="0" borderId="0" xfId="2" applyNumberFormat="1" applyFont="1"/>
    <xf numFmtId="4" fontId="5" fillId="0" borderId="0" xfId="0" applyNumberFormat="1" applyFont="1" applyAlignment="1"/>
    <xf numFmtId="4" fontId="5" fillId="0" borderId="0" xfId="0" applyNumberFormat="1" applyFont="1"/>
    <xf numFmtId="4" fontId="6" fillId="5" borderId="12" xfId="0" applyNumberFormat="1" applyFont="1" applyFill="1" applyBorder="1"/>
    <xf numFmtId="165" fontId="11" fillId="0" borderId="10" xfId="14" applyNumberFormat="1" applyFont="1" applyBorder="1" applyAlignment="1">
      <alignment horizontal="right" wrapText="1"/>
    </xf>
    <xf numFmtId="165" fontId="11" fillId="0" borderId="10" xfId="16" applyNumberFormat="1" applyFont="1" applyBorder="1" applyAlignment="1">
      <alignment horizontal="right"/>
    </xf>
    <xf numFmtId="165" fontId="5" fillId="0" borderId="12" xfId="14" applyNumberFormat="1" applyFont="1" applyBorder="1" applyAlignment="1">
      <alignment horizontal="right" wrapText="1"/>
    </xf>
    <xf numFmtId="165" fontId="5" fillId="0" borderId="12" xfId="16" applyNumberFormat="1" applyFont="1" applyBorder="1" applyAlignment="1">
      <alignment horizontal="right"/>
    </xf>
    <xf numFmtId="4" fontId="5" fillId="0" borderId="53" xfId="14" applyNumberFormat="1" applyFont="1" applyFill="1" applyBorder="1" applyAlignment="1">
      <alignment horizontal="right"/>
    </xf>
    <xf numFmtId="0" fontId="5" fillId="0" borderId="2" xfId="20" applyFont="1" applyBorder="1" applyAlignment="1">
      <alignment horizontal="center"/>
    </xf>
    <xf numFmtId="3" fontId="22" fillId="0" borderId="11" xfId="14" applyNumberFormat="1" applyFont="1" applyFill="1" applyBorder="1" applyAlignment="1">
      <alignment horizontal="right"/>
    </xf>
    <xf numFmtId="3" fontId="22" fillId="0" borderId="12" xfId="14" applyNumberFormat="1" applyFont="1" applyFill="1" applyBorder="1" applyAlignment="1">
      <alignment horizontal="center"/>
    </xf>
    <xf numFmtId="3" fontId="23" fillId="0" borderId="50" xfId="14" applyNumberFormat="1" applyFont="1" applyBorder="1" applyAlignment="1">
      <alignment horizontal="center"/>
    </xf>
    <xf numFmtId="3" fontId="23" fillId="0" borderId="8" xfId="14" applyNumberFormat="1" applyFont="1" applyBorder="1" applyAlignment="1">
      <alignment horizontal="center"/>
    </xf>
    <xf numFmtId="3" fontId="23" fillId="0" borderId="2" xfId="14" applyNumberFormat="1" applyFont="1" applyBorder="1" applyAlignment="1">
      <alignment horizontal="center"/>
    </xf>
    <xf numFmtId="4" fontId="23" fillId="0" borderId="50" xfId="14" applyNumberFormat="1" applyFont="1" applyFill="1" applyBorder="1" applyAlignment="1">
      <alignment horizontal="center"/>
    </xf>
    <xf numFmtId="4" fontId="23" fillId="0" borderId="8" xfId="14" applyNumberFormat="1" applyFont="1" applyBorder="1" applyAlignment="1">
      <alignment horizontal="center"/>
    </xf>
    <xf numFmtId="165" fontId="5" fillId="0" borderId="14" xfId="14" applyNumberFormat="1" applyFont="1" applyBorder="1" applyAlignment="1">
      <alignment horizontal="right" wrapText="1"/>
    </xf>
    <xf numFmtId="165" fontId="5" fillId="0" borderId="14" xfId="16" applyNumberFormat="1" applyFont="1" applyBorder="1" applyAlignment="1">
      <alignment horizontal="right"/>
    </xf>
    <xf numFmtId="4" fontId="5" fillId="0" borderId="57" xfId="14" applyNumberFormat="1" applyFont="1" applyFill="1" applyBorder="1" applyAlignment="1">
      <alignment horizontal="right"/>
    </xf>
    <xf numFmtId="4" fontId="0" fillId="0" borderId="0" xfId="0" applyNumberFormat="1" applyAlignment="1">
      <alignment horizontal="center"/>
    </xf>
    <xf numFmtId="0" fontId="5" fillId="0" borderId="17" xfId="14" applyFont="1" applyBorder="1" applyAlignment="1">
      <alignment wrapText="1"/>
    </xf>
    <xf numFmtId="3" fontId="5" fillId="0" borderId="2" xfId="14" applyNumberFormat="1" applyFont="1" applyFill="1" applyBorder="1" applyAlignment="1">
      <alignment horizontal="right"/>
    </xf>
    <xf numFmtId="4" fontId="5" fillId="0" borderId="62" xfId="14" applyNumberFormat="1" applyFont="1" applyFill="1" applyBorder="1" applyAlignment="1">
      <alignment horizontal="right"/>
    </xf>
    <xf numFmtId="0" fontId="5" fillId="0" borderId="17" xfId="14" applyFont="1" applyBorder="1" applyAlignment="1">
      <alignment horizontal="left" wrapText="1"/>
    </xf>
    <xf numFmtId="3" fontId="23" fillId="0" borderId="62" xfId="14" applyNumberFormat="1" applyFont="1" applyBorder="1" applyAlignment="1">
      <alignment horizontal="center"/>
    </xf>
    <xf numFmtId="4" fontId="23" fillId="0" borderId="62" xfId="14" applyNumberFormat="1" applyFont="1" applyBorder="1" applyAlignment="1">
      <alignment horizontal="center"/>
    </xf>
    <xf numFmtId="165" fontId="5" fillId="0" borderId="12" xfId="16" applyNumberFormat="1" applyFont="1" applyBorder="1" applyAlignment="1">
      <alignment horizontal="center"/>
    </xf>
    <xf numFmtId="165" fontId="5" fillId="0" borderId="12" xfId="14" applyNumberFormat="1" applyFont="1" applyBorder="1" applyAlignment="1">
      <alignment horizontal="center" wrapText="1"/>
    </xf>
    <xf numFmtId="0" fontId="5" fillId="0" borderId="17" xfId="20" applyFont="1" applyBorder="1" applyAlignment="1">
      <alignment horizontal="left"/>
    </xf>
    <xf numFmtId="0" fontId="6" fillId="0" borderId="0" xfId="0" applyFont="1" applyAlignment="1">
      <alignment horizontal="center"/>
    </xf>
    <xf numFmtId="165" fontId="0" fillId="0" borderId="12" xfId="16" applyNumberFormat="1" applyFont="1" applyBorder="1" applyAlignment="1">
      <alignment horizontal="right"/>
    </xf>
    <xf numFmtId="165" fontId="0" fillId="0" borderId="12" xfId="14" applyNumberFormat="1" applyFont="1" applyBorder="1" applyAlignment="1">
      <alignment horizontal="right" wrapText="1"/>
    </xf>
    <xf numFmtId="3" fontId="33" fillId="0" borderId="0" xfId="14" applyNumberFormat="1" applyFont="1" applyBorder="1"/>
    <xf numFmtId="0" fontId="5" fillId="0" borderId="1" xfId="14" applyFont="1" applyFill="1" applyBorder="1" applyAlignment="1">
      <alignment horizontal="center"/>
    </xf>
    <xf numFmtId="3" fontId="5" fillId="0" borderId="68" xfId="14" applyNumberFormat="1" applyFont="1" applyFill="1" applyBorder="1" applyAlignment="1"/>
    <xf numFmtId="4" fontId="5" fillId="0" borderId="68" xfId="14" applyNumberFormat="1" applyFont="1" applyFill="1" applyBorder="1" applyAlignment="1"/>
    <xf numFmtId="3" fontId="5" fillId="0" borderId="7" xfId="14" applyNumberFormat="1" applyFont="1" applyFill="1" applyBorder="1" applyAlignment="1"/>
    <xf numFmtId="4" fontId="5" fillId="0" borderId="7" xfId="14" applyNumberFormat="1" applyFont="1" applyFill="1" applyBorder="1" applyAlignment="1">
      <alignment horizontal="right"/>
    </xf>
    <xf numFmtId="3" fontId="5" fillId="0" borderId="1" xfId="14" applyNumberFormat="1" applyFont="1" applyFill="1" applyBorder="1" applyAlignment="1">
      <alignment horizontal="right"/>
    </xf>
    <xf numFmtId="3" fontId="5" fillId="0" borderId="7" xfId="14" applyNumberFormat="1" applyFont="1" applyFill="1" applyBorder="1" applyAlignment="1">
      <alignment horizontal="right"/>
    </xf>
    <xf numFmtId="3" fontId="5" fillId="0" borderId="49" xfId="14" applyNumberFormat="1" applyFont="1" applyFill="1" applyBorder="1" applyAlignment="1">
      <alignment horizontal="right"/>
    </xf>
    <xf numFmtId="0" fontId="5" fillId="0" borderId="2" xfId="14" applyFont="1" applyFill="1" applyBorder="1" applyAlignment="1">
      <alignment horizontal="center"/>
    </xf>
    <xf numFmtId="4" fontId="5" fillId="0" borderId="62" xfId="14" applyNumberFormat="1" applyFont="1" applyFill="1" applyBorder="1" applyAlignment="1"/>
    <xf numFmtId="3" fontId="5" fillId="0" borderId="8" xfId="14" applyNumberFormat="1" applyFont="1" applyFill="1" applyBorder="1" applyAlignment="1"/>
    <xf numFmtId="3" fontId="5" fillId="0" borderId="50" xfId="14" applyNumberFormat="1" applyFont="1" applyFill="1" applyBorder="1" applyAlignment="1">
      <alignment horizontal="right"/>
    </xf>
    <xf numFmtId="164" fontId="5" fillId="0" borderId="53" xfId="14" applyNumberFormat="1" applyFont="1" applyFill="1" applyBorder="1" applyAlignment="1">
      <alignment horizontal="right"/>
    </xf>
    <xf numFmtId="164" fontId="5" fillId="0" borderId="2" xfId="14" applyNumberFormat="1" applyFont="1" applyFill="1" applyBorder="1" applyAlignment="1">
      <alignment horizontal="right" wrapText="1"/>
    </xf>
    <xf numFmtId="3" fontId="33" fillId="0" borderId="0" xfId="14" applyNumberFormat="1" applyFont="1" applyFill="1" applyBorder="1" applyAlignment="1">
      <alignment horizontal="right"/>
    </xf>
    <xf numFmtId="3" fontId="23" fillId="0" borderId="13" xfId="14" applyNumberFormat="1" applyFont="1" applyBorder="1" applyAlignment="1">
      <alignment horizontal="right"/>
    </xf>
    <xf numFmtId="3" fontId="23" fillId="0" borderId="15" xfId="14" applyNumberFormat="1" applyFont="1" applyBorder="1" applyAlignment="1">
      <alignment horizontal="right"/>
    </xf>
    <xf numFmtId="3" fontId="23" fillId="0" borderId="74" xfId="14" applyNumberFormat="1" applyFont="1" applyBorder="1" applyAlignment="1">
      <alignment horizontal="right"/>
    </xf>
    <xf numFmtId="165" fontId="23" fillId="0" borderId="12" xfId="16" applyNumberFormat="1" applyFont="1" applyBorder="1" applyAlignment="1">
      <alignment horizontal="right"/>
    </xf>
    <xf numFmtId="165" fontId="23" fillId="0" borderId="12" xfId="14" applyNumberFormat="1" applyFont="1" applyBorder="1" applyAlignment="1">
      <alignment horizontal="right" wrapText="1"/>
    </xf>
    <xf numFmtId="0" fontId="23" fillId="0" borderId="0" xfId="14" applyFont="1" applyAlignment="1">
      <alignment horizontal="left"/>
    </xf>
    <xf numFmtId="0" fontId="23" fillId="12" borderId="13" xfId="14" applyFont="1" applyFill="1" applyBorder="1" applyAlignment="1">
      <alignment horizontal="center"/>
    </xf>
    <xf numFmtId="0" fontId="23" fillId="12" borderId="15" xfId="14" applyFont="1" applyFill="1" applyBorder="1" applyAlignment="1">
      <alignment wrapText="1"/>
    </xf>
    <xf numFmtId="3" fontId="23" fillId="12" borderId="15" xfId="14" applyNumberFormat="1" applyFont="1" applyFill="1" applyBorder="1" applyAlignment="1"/>
    <xf numFmtId="4" fontId="23" fillId="12" borderId="15" xfId="14" applyNumberFormat="1" applyFont="1" applyFill="1" applyBorder="1" applyAlignment="1"/>
    <xf numFmtId="4" fontId="23" fillId="12" borderId="15" xfId="14" applyNumberFormat="1" applyFont="1" applyFill="1" applyBorder="1" applyAlignment="1">
      <alignment horizontal="right"/>
    </xf>
    <xf numFmtId="4" fontId="23" fillId="12" borderId="42" xfId="14" applyNumberFormat="1" applyFont="1" applyFill="1" applyBorder="1" applyAlignment="1">
      <alignment horizontal="right"/>
    </xf>
    <xf numFmtId="3" fontId="23" fillId="12" borderId="13" xfId="14" applyNumberFormat="1" applyFont="1" applyFill="1" applyBorder="1" applyAlignment="1">
      <alignment horizontal="right"/>
    </xf>
    <xf numFmtId="3" fontId="23" fillId="12" borderId="15" xfId="14" applyNumberFormat="1" applyFont="1" applyFill="1" applyBorder="1" applyAlignment="1">
      <alignment horizontal="right"/>
    </xf>
    <xf numFmtId="3" fontId="23" fillId="12" borderId="54" xfId="14" applyNumberFormat="1" applyFont="1" applyFill="1" applyBorder="1" applyAlignment="1">
      <alignment horizontal="right"/>
    </xf>
    <xf numFmtId="3" fontId="22" fillId="12" borderId="18" xfId="14" applyNumberFormat="1" applyFont="1" applyFill="1" applyBorder="1" applyAlignment="1">
      <alignment horizontal="right"/>
    </xf>
    <xf numFmtId="165" fontId="23" fillId="12" borderId="61" xfId="16" applyNumberFormat="1" applyFont="1" applyFill="1" applyBorder="1" applyAlignment="1">
      <alignment horizontal="right"/>
    </xf>
    <xf numFmtId="165" fontId="23" fillId="12" borderId="54" xfId="14" applyNumberFormat="1" applyFont="1" applyFill="1" applyBorder="1" applyAlignment="1">
      <alignment horizontal="right" wrapText="1"/>
    </xf>
    <xf numFmtId="0" fontId="0" fillId="12" borderId="8" xfId="14" applyFont="1" applyFill="1" applyBorder="1" applyAlignment="1">
      <alignment wrapText="1"/>
    </xf>
    <xf numFmtId="49" fontId="5" fillId="0" borderId="13" xfId="20" applyNumberFormat="1" applyFont="1" applyBorder="1" applyAlignment="1">
      <alignment horizontal="center" vertical="center" wrapText="1" shrinkToFit="1"/>
    </xf>
    <xf numFmtId="49" fontId="5" fillId="0" borderId="54" xfId="14" applyNumberFormat="1" applyFont="1" applyBorder="1" applyAlignment="1">
      <alignment horizontal="left" wrapText="1" shrinkToFit="1"/>
    </xf>
    <xf numFmtId="49" fontId="23" fillId="0" borderId="13" xfId="20" applyNumberFormat="1" applyFont="1" applyBorder="1" applyAlignment="1">
      <alignment horizontal="center" vertical="center" wrapText="1" shrinkToFit="1"/>
    </xf>
    <xf numFmtId="49" fontId="23" fillId="0" borderId="54" xfId="14" applyNumberFormat="1" applyFont="1" applyBorder="1" applyAlignment="1">
      <alignment horizontal="left" wrapText="1" shrinkToFit="1"/>
    </xf>
    <xf numFmtId="3" fontId="23" fillId="0" borderId="61" xfId="14" applyNumberFormat="1" applyFont="1" applyBorder="1" applyAlignment="1"/>
    <xf numFmtId="4" fontId="23" fillId="0" borderId="15" xfId="14" applyNumberFormat="1" applyFont="1" applyBorder="1" applyAlignment="1"/>
    <xf numFmtId="3" fontId="23" fillId="0" borderId="15" xfId="14" applyNumberFormat="1" applyFont="1" applyBorder="1" applyAlignment="1"/>
    <xf numFmtId="4" fontId="23" fillId="0" borderId="15" xfId="14" applyNumberFormat="1" applyFont="1" applyBorder="1" applyAlignment="1">
      <alignment horizontal="right"/>
    </xf>
    <xf numFmtId="4" fontId="23" fillId="0" borderId="42" xfId="14" applyNumberFormat="1" applyFont="1" applyBorder="1" applyAlignment="1">
      <alignment horizontal="right"/>
    </xf>
    <xf numFmtId="3" fontId="23" fillId="0" borderId="54" xfId="14" applyNumberFormat="1" applyFont="1" applyBorder="1" applyAlignment="1">
      <alignment horizontal="right"/>
    </xf>
    <xf numFmtId="3" fontId="23" fillId="0" borderId="18" xfId="14" applyNumberFormat="1" applyFont="1" applyFill="1" applyBorder="1" applyAlignment="1">
      <alignment horizontal="right"/>
    </xf>
    <xf numFmtId="165" fontId="23" fillId="0" borderId="61" xfId="15" applyNumberFormat="1" applyFont="1" applyBorder="1" applyAlignment="1">
      <alignment horizontal="right"/>
    </xf>
    <xf numFmtId="165" fontId="23" fillId="0" borderId="54" xfId="14" applyNumberFormat="1" applyFont="1" applyBorder="1" applyAlignment="1">
      <alignment horizontal="right" wrapText="1"/>
    </xf>
    <xf numFmtId="49" fontId="23" fillId="0" borderId="2" xfId="20" applyNumberFormat="1" applyFont="1" applyBorder="1" applyAlignment="1">
      <alignment horizontal="center" vertical="center" wrapText="1" shrinkToFit="1"/>
    </xf>
    <xf numFmtId="49" fontId="23" fillId="0" borderId="53" xfId="14" applyNumberFormat="1" applyFont="1" applyBorder="1" applyAlignment="1">
      <alignment horizontal="left" wrapText="1" shrinkToFit="1"/>
    </xf>
    <xf numFmtId="0" fontId="0" fillId="12" borderId="57" xfId="14" applyFont="1" applyFill="1" applyBorder="1" applyAlignment="1">
      <alignment wrapText="1"/>
    </xf>
    <xf numFmtId="0" fontId="23" fillId="0" borderId="3" xfId="14" applyFont="1" applyBorder="1" applyAlignment="1">
      <alignment horizontal="center" vertical="center"/>
    </xf>
    <xf numFmtId="0" fontId="23" fillId="0" borderId="55" xfId="14" applyFont="1" applyFill="1" applyBorder="1" applyAlignment="1">
      <alignment wrapText="1"/>
    </xf>
    <xf numFmtId="165" fontId="23" fillId="0" borderId="3" xfId="16" applyNumberFormat="1" applyFont="1" applyBorder="1" applyAlignment="1">
      <alignment horizontal="right"/>
    </xf>
    <xf numFmtId="165" fontId="23" fillId="0" borderId="55" xfId="16" applyNumberFormat="1" applyFont="1" applyBorder="1" applyAlignment="1">
      <alignment horizontal="right" wrapText="1"/>
    </xf>
    <xf numFmtId="164" fontId="0" fillId="0" borderId="22" xfId="0" applyNumberFormat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164" fontId="0" fillId="0" borderId="24" xfId="0" applyNumberFormat="1" applyBorder="1" applyAlignment="1">
      <alignment horizontal="right"/>
    </xf>
    <xf numFmtId="164" fontId="11" fillId="0" borderId="38" xfId="0" applyNumberFormat="1" applyFont="1" applyBorder="1"/>
    <xf numFmtId="164" fontId="0" fillId="0" borderId="2" xfId="14" applyNumberFormat="1" applyFont="1" applyFill="1" applyBorder="1" applyAlignment="1">
      <alignment horizontal="right"/>
    </xf>
    <xf numFmtId="164" fontId="0" fillId="0" borderId="53" xfId="14" applyNumberFormat="1" applyFont="1" applyFill="1" applyBorder="1" applyAlignment="1">
      <alignment horizontal="right"/>
    </xf>
    <xf numFmtId="164" fontId="0" fillId="0" borderId="2" xfId="14" applyNumberFormat="1" applyFont="1" applyFill="1" applyBorder="1" applyAlignment="1">
      <alignment horizontal="right" wrapText="1"/>
    </xf>
    <xf numFmtId="164" fontId="0" fillId="0" borderId="1" xfId="14" applyNumberFormat="1" applyFont="1" applyFill="1" applyBorder="1" applyAlignment="1">
      <alignment horizontal="right"/>
    </xf>
    <xf numFmtId="164" fontId="0" fillId="0" borderId="57" xfId="14" applyNumberFormat="1" applyFont="1" applyFill="1" applyBorder="1" applyAlignment="1">
      <alignment horizontal="right"/>
    </xf>
    <xf numFmtId="0" fontId="5" fillId="12" borderId="2" xfId="17" applyFont="1" applyFill="1" applyBorder="1" applyAlignment="1">
      <alignment horizontal="center"/>
    </xf>
    <xf numFmtId="0" fontId="5" fillId="12" borderId="8" xfId="17" applyFont="1" applyFill="1" applyBorder="1" applyAlignment="1">
      <alignment wrapText="1"/>
    </xf>
    <xf numFmtId="0" fontId="0" fillId="12" borderId="17" xfId="17" applyFont="1" applyFill="1" applyBorder="1" applyAlignment="1">
      <alignment wrapText="1"/>
    </xf>
    <xf numFmtId="3" fontId="23" fillId="0" borderId="2" xfId="14" applyNumberFormat="1" applyFont="1" applyFill="1" applyBorder="1" applyAlignment="1">
      <alignment horizontal="right"/>
    </xf>
    <xf numFmtId="4" fontId="23" fillId="0" borderId="62" xfId="14" applyNumberFormat="1" applyFont="1" applyFill="1" applyBorder="1" applyAlignment="1">
      <alignment horizontal="right"/>
    </xf>
    <xf numFmtId="4" fontId="23" fillId="0" borderId="53" xfId="14" applyNumberFormat="1" applyFont="1" applyFill="1" applyBorder="1" applyAlignment="1">
      <alignment horizontal="right"/>
    </xf>
    <xf numFmtId="49" fontId="5" fillId="0" borderId="53" xfId="14" applyNumberFormat="1" applyFont="1" applyFill="1" applyBorder="1" applyAlignment="1">
      <alignment horizontal="left" wrapText="1" shrinkToFit="1"/>
    </xf>
    <xf numFmtId="49" fontId="0" fillId="0" borderId="2" xfId="20" applyNumberFormat="1" applyFont="1" applyBorder="1" applyAlignment="1">
      <alignment horizontal="center" vertical="center" wrapText="1" shrinkToFit="1"/>
    </xf>
    <xf numFmtId="49" fontId="0" fillId="0" borderId="53" xfId="20" applyNumberFormat="1" applyFont="1" applyBorder="1" applyAlignment="1">
      <alignment horizontal="left" vertical="center" wrapText="1" shrinkToFit="1"/>
    </xf>
    <xf numFmtId="0" fontId="0" fillId="0" borderId="54" xfId="19" applyFont="1" applyBorder="1" applyAlignment="1">
      <alignment wrapText="1"/>
    </xf>
    <xf numFmtId="0" fontId="0" fillId="0" borderId="53" xfId="14" applyFont="1" applyFill="1" applyBorder="1" applyAlignment="1">
      <alignment wrapText="1"/>
    </xf>
    <xf numFmtId="0" fontId="0" fillId="0" borderId="29" xfId="14" applyFont="1" applyBorder="1" applyAlignment="1">
      <alignment wrapText="1"/>
    </xf>
    <xf numFmtId="0" fontId="0" fillId="0" borderId="57" xfId="14" applyFont="1" applyFill="1" applyBorder="1" applyAlignment="1">
      <alignment horizontal="left" vertical="center" wrapText="1"/>
    </xf>
    <xf numFmtId="0" fontId="0" fillId="0" borderId="57" xfId="14" applyFont="1" applyBorder="1" applyAlignment="1">
      <alignment horizontal="left" wrapText="1"/>
    </xf>
    <xf numFmtId="0" fontId="5" fillId="0" borderId="58" xfId="14" applyFont="1" applyBorder="1" applyAlignment="1">
      <alignment horizontal="left"/>
    </xf>
    <xf numFmtId="3" fontId="6" fillId="0" borderId="21" xfId="14" applyNumberFormat="1" applyFont="1" applyFill="1" applyBorder="1" applyAlignment="1">
      <alignment horizontal="right"/>
    </xf>
    <xf numFmtId="164" fontId="6" fillId="0" borderId="0" xfId="1" applyNumberFormat="1" applyFont="1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6" fillId="2" borderId="5" xfId="0" applyFont="1" applyFill="1" applyBorder="1" applyAlignment="1">
      <alignment horizontal="center"/>
    </xf>
    <xf numFmtId="3" fontId="6" fillId="6" borderId="6" xfId="1" applyNumberFormat="1" applyFont="1" applyFill="1" applyBorder="1" applyAlignment="1">
      <alignment horizontal="center" wrapText="1"/>
    </xf>
    <xf numFmtId="3" fontId="6" fillId="2" borderId="25" xfId="1" applyNumberFormat="1" applyFont="1" applyFill="1" applyBorder="1" applyAlignment="1">
      <alignment horizontal="center" wrapText="1"/>
    </xf>
    <xf numFmtId="49" fontId="0" fillId="0" borderId="54" xfId="0" applyNumberFormat="1" applyFont="1" applyBorder="1"/>
    <xf numFmtId="49" fontId="0" fillId="0" borderId="53" xfId="0" applyNumberFormat="1" applyFont="1" applyFill="1" applyBorder="1"/>
    <xf numFmtId="3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49" fontId="0" fillId="0" borderId="2" xfId="0" applyNumberFormat="1" applyFont="1" applyBorder="1" applyAlignment="1">
      <alignment horizontal="center" wrapText="1"/>
    </xf>
    <xf numFmtId="49" fontId="0" fillId="0" borderId="8" xfId="0" applyNumberFormat="1" applyFont="1" applyFill="1" applyBorder="1" applyAlignment="1">
      <alignment horizontal="center"/>
    </xf>
    <xf numFmtId="49" fontId="0" fillId="0" borderId="2" xfId="0" applyNumberFormat="1" applyFont="1" applyFill="1" applyBorder="1" applyAlignment="1">
      <alignment horizontal="center" wrapText="1"/>
    </xf>
    <xf numFmtId="49" fontId="0" fillId="0" borderId="20" xfId="0" applyNumberFormat="1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49" fontId="5" fillId="0" borderId="72" xfId="16" applyNumberFormat="1" applyFont="1" applyBorder="1" applyAlignment="1">
      <alignment horizontal="right"/>
    </xf>
    <xf numFmtId="49" fontId="5" fillId="0" borderId="58" xfId="16" applyNumberFormat="1" applyFont="1" applyBorder="1" applyAlignment="1">
      <alignment horizontal="right"/>
    </xf>
    <xf numFmtId="4" fontId="0" fillId="0" borderId="0" xfId="0" applyNumberFormat="1" applyFont="1" applyFill="1" applyBorder="1"/>
    <xf numFmtId="0" fontId="39" fillId="0" borderId="0" xfId="14" applyFont="1"/>
    <xf numFmtId="0" fontId="38" fillId="0" borderId="0" xfId="14" applyFont="1" applyAlignment="1">
      <alignment horizontal="left"/>
    </xf>
    <xf numFmtId="0" fontId="38" fillId="0" borderId="0" xfId="14" applyFont="1" applyAlignment="1"/>
    <xf numFmtId="0" fontId="40" fillId="0" borderId="0" xfId="14" applyFont="1" applyAlignment="1"/>
    <xf numFmtId="0" fontId="38" fillId="0" borderId="0" xfId="0" applyFont="1" applyAlignment="1"/>
    <xf numFmtId="3" fontId="38" fillId="0" borderId="0" xfId="14" applyNumberFormat="1" applyFont="1"/>
    <xf numFmtId="3" fontId="38" fillId="0" borderId="0" xfId="14" applyNumberFormat="1" applyFont="1" applyAlignment="1">
      <alignment horizontal="right"/>
    </xf>
    <xf numFmtId="165" fontId="38" fillId="0" borderId="0" xfId="14" applyNumberFormat="1" applyFont="1" applyAlignment="1">
      <alignment horizontal="left"/>
    </xf>
    <xf numFmtId="165" fontId="5" fillId="0" borderId="23" xfId="16" applyNumberFormat="1" applyFont="1" applyBorder="1" applyAlignment="1">
      <alignment horizontal="right"/>
    </xf>
    <xf numFmtId="165" fontId="0" fillId="0" borderId="23" xfId="16" applyNumberFormat="1" applyFont="1" applyBorder="1" applyAlignment="1">
      <alignment horizontal="right"/>
    </xf>
    <xf numFmtId="4" fontId="5" fillId="0" borderId="29" xfId="14" applyNumberFormat="1" applyFont="1" applyFill="1" applyBorder="1" applyAlignment="1">
      <alignment horizontal="right"/>
    </xf>
    <xf numFmtId="4" fontId="23" fillId="0" borderId="17" xfId="14" applyNumberFormat="1" applyFont="1" applyFill="1" applyBorder="1" applyAlignment="1">
      <alignment horizontal="right"/>
    </xf>
    <xf numFmtId="4" fontId="5" fillId="0" borderId="17" xfId="14" applyNumberFormat="1" applyFont="1" applyFill="1" applyBorder="1" applyAlignment="1">
      <alignment horizontal="right"/>
    </xf>
    <xf numFmtId="3" fontId="23" fillId="0" borderId="8" xfId="14" applyNumberFormat="1" applyFont="1" applyFill="1" applyBorder="1" applyAlignment="1"/>
    <xf numFmtId="3" fontId="23" fillId="0" borderId="17" xfId="14" applyNumberFormat="1" applyFont="1" applyFill="1" applyBorder="1" applyAlignment="1"/>
    <xf numFmtId="4" fontId="5" fillId="0" borderId="8" xfId="14" applyNumberFormat="1" applyFont="1" applyFill="1" applyBorder="1" applyAlignment="1">
      <alignment horizontal="right" wrapText="1"/>
    </xf>
    <xf numFmtId="4" fontId="5" fillId="0" borderId="17" xfId="14" applyNumberFormat="1" applyFont="1" applyFill="1" applyBorder="1" applyAlignment="1">
      <alignment horizontal="right" wrapText="1"/>
    </xf>
    <xf numFmtId="4" fontId="5" fillId="0" borderId="9" xfId="14" applyNumberFormat="1" applyFont="1" applyFill="1" applyBorder="1" applyAlignment="1">
      <alignment horizontal="right"/>
    </xf>
    <xf numFmtId="4" fontId="5" fillId="0" borderId="41" xfId="14" applyNumberFormat="1" applyFont="1" applyFill="1" applyBorder="1" applyAlignment="1">
      <alignment horizontal="right"/>
    </xf>
    <xf numFmtId="165" fontId="0" fillId="0" borderId="22" xfId="0" applyNumberFormat="1" applyBorder="1" applyAlignment="1">
      <alignment horizontal="right"/>
    </xf>
    <xf numFmtId="0" fontId="0" fillId="4" borderId="2" xfId="0" applyFont="1" applyFill="1" applyBorder="1" applyAlignment="1">
      <alignment wrapText="1"/>
    </xf>
    <xf numFmtId="164" fontId="0" fillId="4" borderId="23" xfId="0" applyNumberFormat="1" applyFont="1" applyFill="1" applyBorder="1" applyAlignment="1">
      <alignment horizontal="right"/>
    </xf>
    <xf numFmtId="3" fontId="6" fillId="0" borderId="0" xfId="14" applyNumberFormat="1" applyFont="1" applyAlignment="1">
      <alignment horizontal="right"/>
    </xf>
    <xf numFmtId="49" fontId="6" fillId="0" borderId="13" xfId="14" applyNumberFormat="1" applyFont="1" applyBorder="1" applyAlignment="1">
      <alignment horizontal="center" wrapText="1" shrinkToFit="1"/>
    </xf>
    <xf numFmtId="49" fontId="6" fillId="0" borderId="54" xfId="14" applyNumberFormat="1" applyFont="1" applyBorder="1" applyAlignment="1">
      <alignment horizontal="left" wrapText="1" shrinkToFit="1"/>
    </xf>
    <xf numFmtId="3" fontId="6" fillId="0" borderId="61" xfId="14" applyNumberFormat="1" applyFont="1" applyFill="1" applyBorder="1" applyAlignment="1">
      <alignment horizontal="right"/>
    </xf>
    <xf numFmtId="4" fontId="6" fillId="0" borderId="15" xfId="14" applyNumberFormat="1" applyFont="1" applyFill="1" applyBorder="1" applyAlignment="1">
      <alignment horizontal="right"/>
    </xf>
    <xf numFmtId="3" fontId="6" fillId="0" borderId="15" xfId="14" applyNumberFormat="1" applyFont="1" applyBorder="1" applyAlignment="1">
      <alignment horizontal="right"/>
    </xf>
    <xf numFmtId="4" fontId="6" fillId="0" borderId="15" xfId="14" applyNumberFormat="1" applyFont="1" applyBorder="1" applyAlignment="1">
      <alignment horizontal="right"/>
    </xf>
    <xf numFmtId="4" fontId="6" fillId="0" borderId="42" xfId="14" applyNumberFormat="1" applyFont="1" applyBorder="1" applyAlignment="1">
      <alignment horizontal="right"/>
    </xf>
    <xf numFmtId="3" fontId="6" fillId="0" borderId="13" xfId="14" applyNumberFormat="1" applyFont="1" applyBorder="1" applyAlignment="1">
      <alignment horizontal="right"/>
    </xf>
    <xf numFmtId="3" fontId="6" fillId="0" borderId="54" xfId="14" applyNumberFormat="1" applyFont="1" applyBorder="1" applyAlignment="1">
      <alignment horizontal="right"/>
    </xf>
    <xf numFmtId="165" fontId="6" fillId="0" borderId="61" xfId="15" applyNumberFormat="1" applyFont="1" applyBorder="1" applyAlignment="1">
      <alignment horizontal="right"/>
    </xf>
    <xf numFmtId="165" fontId="6" fillId="0" borderId="54" xfId="14" applyNumberFormat="1" applyFont="1" applyBorder="1" applyAlignment="1">
      <alignment horizontal="right"/>
    </xf>
    <xf numFmtId="3" fontId="6" fillId="0" borderId="68" xfId="14" applyNumberFormat="1" applyFont="1" applyBorder="1" applyAlignment="1">
      <alignment horizontal="right"/>
    </xf>
    <xf numFmtId="3" fontId="6" fillId="0" borderId="1" xfId="14" applyNumberFormat="1" applyFont="1" applyBorder="1" applyAlignment="1"/>
    <xf numFmtId="4" fontId="6" fillId="0" borderId="57" xfId="14" applyNumberFormat="1" applyFont="1" applyBorder="1" applyAlignment="1">
      <alignment horizontal="right"/>
    </xf>
    <xf numFmtId="3" fontId="6" fillId="0" borderId="29" xfId="14" applyNumberFormat="1" applyFont="1" applyBorder="1" applyAlignment="1">
      <alignment horizontal="right"/>
    </xf>
    <xf numFmtId="3" fontId="5" fillId="0" borderId="17" xfId="14" applyNumberFormat="1" applyFont="1" applyBorder="1" applyAlignment="1">
      <alignment horizontal="right"/>
    </xf>
    <xf numFmtId="49" fontId="23" fillId="0" borderId="53" xfId="20" applyNumberFormat="1" applyFont="1" applyBorder="1" applyAlignment="1">
      <alignment horizontal="left" vertical="center" wrapText="1" shrinkToFit="1"/>
    </xf>
    <xf numFmtId="3" fontId="23" fillId="0" borderId="17" xfId="14" applyNumberFormat="1" applyFont="1" applyBorder="1" applyAlignment="1">
      <alignment horizontal="right"/>
    </xf>
    <xf numFmtId="3" fontId="23" fillId="0" borderId="12" xfId="14" applyNumberFormat="1" applyFont="1" applyFill="1" applyBorder="1" applyAlignment="1">
      <alignment horizontal="right"/>
    </xf>
    <xf numFmtId="49" fontId="23" fillId="0" borderId="19" xfId="20" applyNumberFormat="1" applyFont="1" applyBorder="1" applyAlignment="1">
      <alignment horizontal="center" vertical="center" wrapText="1" shrinkToFit="1"/>
    </xf>
    <xf numFmtId="49" fontId="23" fillId="0" borderId="58" xfId="20" applyNumberFormat="1" applyFont="1" applyBorder="1" applyAlignment="1">
      <alignment horizontal="left" vertical="center" wrapText="1" shrinkToFit="1"/>
    </xf>
    <xf numFmtId="3" fontId="23" fillId="0" borderId="19" xfId="14" applyNumberFormat="1" applyFont="1" applyBorder="1" applyAlignment="1"/>
    <xf numFmtId="4" fontId="23" fillId="0" borderId="20" xfId="14" applyNumberFormat="1" applyFont="1" applyBorder="1" applyAlignment="1"/>
    <xf numFmtId="3" fontId="23" fillId="0" borderId="20" xfId="14" applyNumberFormat="1" applyFont="1" applyBorder="1" applyAlignment="1"/>
    <xf numFmtId="4" fontId="23" fillId="0" borderId="20" xfId="14" applyNumberFormat="1" applyFont="1" applyBorder="1" applyAlignment="1">
      <alignment horizontal="right"/>
    </xf>
    <xf numFmtId="4" fontId="23" fillId="0" borderId="58" xfId="14" applyNumberFormat="1" applyFont="1" applyBorder="1" applyAlignment="1">
      <alignment horizontal="right"/>
    </xf>
    <xf numFmtId="3" fontId="23" fillId="0" borderId="72" xfId="14" applyNumberFormat="1" applyFont="1" applyBorder="1" applyAlignment="1"/>
    <xf numFmtId="3" fontId="23" fillId="0" borderId="20" xfId="14" applyNumberFormat="1" applyFont="1" applyBorder="1" applyAlignment="1">
      <alignment horizontal="right"/>
    </xf>
    <xf numFmtId="3" fontId="23" fillId="0" borderId="30" xfId="14" applyNumberFormat="1" applyFont="1" applyBorder="1" applyAlignment="1">
      <alignment horizontal="right"/>
    </xf>
    <xf numFmtId="3" fontId="23" fillId="0" borderId="21" xfId="14" applyNumberFormat="1" applyFont="1" applyFill="1" applyBorder="1" applyAlignment="1">
      <alignment horizontal="right"/>
    </xf>
    <xf numFmtId="165" fontId="23" fillId="0" borderId="72" xfId="15" applyNumberFormat="1" applyFont="1" applyBorder="1" applyAlignment="1">
      <alignment horizontal="right"/>
    </xf>
    <xf numFmtId="165" fontId="23" fillId="0" borderId="58" xfId="14" applyNumberFormat="1" applyFont="1" applyBorder="1" applyAlignment="1">
      <alignment horizontal="right" wrapText="1"/>
    </xf>
    <xf numFmtId="4" fontId="6" fillId="0" borderId="0" xfId="1" applyNumberFormat="1" applyFont="1" applyFill="1"/>
    <xf numFmtId="49" fontId="0" fillId="0" borderId="1" xfId="0" applyNumberFormat="1" applyFont="1" applyBorder="1" applyAlignment="1">
      <alignment horizontal="center" wrapText="1"/>
    </xf>
    <xf numFmtId="49" fontId="0" fillId="0" borderId="7" xfId="0" applyNumberFormat="1" applyFont="1" applyFill="1" applyBorder="1" applyAlignment="1">
      <alignment horizontal="center"/>
    </xf>
    <xf numFmtId="49" fontId="0" fillId="0" borderId="57" xfId="0" applyNumberFormat="1" applyFont="1" applyBorder="1"/>
    <xf numFmtId="49" fontId="0" fillId="0" borderId="19" xfId="0" applyNumberFormat="1" applyFont="1" applyBorder="1" applyAlignment="1">
      <alignment horizontal="center" wrapText="1"/>
    </xf>
    <xf numFmtId="49" fontId="0" fillId="0" borderId="56" xfId="0" applyNumberFormat="1" applyFont="1" applyBorder="1"/>
    <xf numFmtId="3" fontId="6" fillId="0" borderId="24" xfId="0" applyNumberFormat="1" applyFont="1" applyFill="1" applyBorder="1"/>
    <xf numFmtId="164" fontId="6" fillId="6" borderId="47" xfId="1" applyNumberFormat="1" applyFont="1" applyFill="1" applyBorder="1" applyAlignment="1">
      <alignment horizontal="center" wrapText="1"/>
    </xf>
    <xf numFmtId="164" fontId="0" fillId="0" borderId="14" xfId="0" applyNumberFormat="1" applyBorder="1"/>
    <xf numFmtId="164" fontId="0" fillId="0" borderId="12" xfId="0" applyNumberFormat="1" applyBorder="1"/>
    <xf numFmtId="164" fontId="0" fillId="0" borderId="12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11" fillId="0" borderId="33" xfId="0" applyNumberFormat="1" applyFont="1" applyBorder="1"/>
    <xf numFmtId="10" fontId="0" fillId="0" borderId="0" xfId="0" applyNumberFormat="1"/>
    <xf numFmtId="3" fontId="0" fillId="0" borderId="17" xfId="0" applyNumberFormat="1" applyFont="1" applyBorder="1"/>
    <xf numFmtId="0" fontId="0" fillId="12" borderId="2" xfId="0" applyFill="1" applyBorder="1" applyAlignment="1">
      <alignment wrapText="1"/>
    </xf>
    <xf numFmtId="0" fontId="23" fillId="12" borderId="2" xfId="0" applyFont="1" applyFill="1" applyBorder="1" applyAlignment="1">
      <alignment wrapText="1"/>
    </xf>
    <xf numFmtId="4" fontId="23" fillId="0" borderId="8" xfId="0" applyNumberFormat="1" applyFont="1" applyFill="1" applyBorder="1"/>
    <xf numFmtId="4" fontId="23" fillId="0" borderId="8" xfId="0" applyNumberFormat="1" applyFont="1" applyBorder="1"/>
    <xf numFmtId="4" fontId="23" fillId="0" borderId="17" xfId="0" applyNumberFormat="1" applyFont="1" applyBorder="1"/>
    <xf numFmtId="4" fontId="23" fillId="0" borderId="12" xfId="0" applyNumberFormat="1" applyFont="1" applyBorder="1"/>
    <xf numFmtId="164" fontId="23" fillId="0" borderId="23" xfId="0" applyNumberFormat="1" applyFont="1" applyBorder="1" applyAlignment="1">
      <alignment horizontal="right"/>
    </xf>
    <xf numFmtId="0" fontId="23" fillId="0" borderId="0" xfId="0" applyFont="1"/>
    <xf numFmtId="164" fontId="11" fillId="0" borderId="71" xfId="14" applyNumberFormat="1" applyFont="1" applyBorder="1"/>
    <xf numFmtId="164" fontId="11" fillId="0" borderId="38" xfId="14" applyNumberFormat="1" applyFont="1" applyBorder="1"/>
    <xf numFmtId="165" fontId="0" fillId="0" borderId="62" xfId="14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wrapText="1"/>
    </xf>
    <xf numFmtId="3" fontId="0" fillId="0" borderId="6" xfId="0" applyNumberFormat="1" applyBorder="1"/>
    <xf numFmtId="4" fontId="0" fillId="0" borderId="6" xfId="0" applyNumberFormat="1" applyBorder="1"/>
    <xf numFmtId="4" fontId="5" fillId="0" borderId="6" xfId="0" applyNumberFormat="1" applyFont="1" applyBorder="1"/>
    <xf numFmtId="4" fontId="0" fillId="0" borderId="40" xfId="0" applyNumberFormat="1" applyBorder="1"/>
    <xf numFmtId="165" fontId="0" fillId="0" borderId="25" xfId="0" applyNumberFormat="1" applyBorder="1" applyAlignment="1">
      <alignment horizontal="right"/>
    </xf>
    <xf numFmtId="3" fontId="6" fillId="0" borderId="10" xfId="0" applyNumberFormat="1" applyFont="1" applyBorder="1"/>
    <xf numFmtId="0" fontId="0" fillId="0" borderId="0" xfId="0" applyAlignment="1">
      <alignment horizontal="left"/>
    </xf>
    <xf numFmtId="3" fontId="0" fillId="0" borderId="62" xfId="0" applyNumberFormat="1" applyFont="1" applyBorder="1"/>
    <xf numFmtId="3" fontId="5" fillId="0" borderId="57" xfId="14" applyNumberFormat="1" applyFont="1" applyFill="1" applyBorder="1" applyAlignment="1">
      <alignment horizontal="right"/>
    </xf>
    <xf numFmtId="3" fontId="5" fillId="0" borderId="53" xfId="14" applyNumberFormat="1" applyFont="1" applyFill="1" applyBorder="1" applyAlignment="1">
      <alignment horizontal="right"/>
    </xf>
    <xf numFmtId="3" fontId="23" fillId="0" borderId="53" xfId="14" applyNumberFormat="1" applyFont="1" applyFill="1" applyBorder="1" applyAlignment="1">
      <alignment horizontal="right"/>
    </xf>
    <xf numFmtId="4" fontId="23" fillId="0" borderId="9" xfId="14" applyNumberFormat="1" applyFont="1" applyFill="1" applyBorder="1" applyAlignment="1">
      <alignment horizontal="right"/>
    </xf>
    <xf numFmtId="4" fontId="23" fillId="0" borderId="41" xfId="14" applyNumberFormat="1" applyFont="1" applyFill="1" applyBorder="1" applyAlignment="1">
      <alignment horizontal="right"/>
    </xf>
    <xf numFmtId="3" fontId="23" fillId="0" borderId="9" xfId="14" applyNumberFormat="1" applyFont="1" applyFill="1" applyBorder="1" applyAlignment="1">
      <alignment horizontal="right"/>
    </xf>
    <xf numFmtId="3" fontId="23" fillId="0" borderId="55" xfId="14" applyNumberFormat="1" applyFont="1" applyFill="1" applyBorder="1" applyAlignment="1">
      <alignment horizontal="right"/>
    </xf>
    <xf numFmtId="3" fontId="22" fillId="0" borderId="11" xfId="14" applyNumberFormat="1" applyFont="1" applyBorder="1" applyAlignment="1">
      <alignment horizontal="right"/>
    </xf>
    <xf numFmtId="3" fontId="5" fillId="0" borderId="9" xfId="14" applyNumberFormat="1" applyFont="1" applyFill="1" applyBorder="1" applyAlignment="1">
      <alignment horizontal="right"/>
    </xf>
    <xf numFmtId="3" fontId="5" fillId="0" borderId="55" xfId="14" applyNumberFormat="1" applyFont="1" applyFill="1" applyBorder="1" applyAlignment="1">
      <alignment horizontal="right"/>
    </xf>
    <xf numFmtId="3" fontId="6" fillId="0" borderId="11" xfId="14" applyNumberFormat="1" applyFont="1" applyBorder="1" applyAlignment="1">
      <alignment horizontal="right"/>
    </xf>
    <xf numFmtId="0" fontId="5" fillId="0" borderId="0" xfId="1" applyFont="1"/>
    <xf numFmtId="0" fontId="18" fillId="0" borderId="0" xfId="0" applyFont="1" applyAlignment="1">
      <alignment horizontal="left" vertical="top" wrapText="1"/>
    </xf>
    <xf numFmtId="49" fontId="8" fillId="0" borderId="0" xfId="2" applyNumberFormat="1" applyFont="1" applyAlignment="1">
      <alignment horizontal="left"/>
    </xf>
    <xf numFmtId="49" fontId="14" fillId="0" borderId="0" xfId="2" applyNumberFormat="1" applyFont="1" applyAlignment="1">
      <alignment horizontal="left"/>
    </xf>
    <xf numFmtId="49" fontId="0" fillId="0" borderId="0" xfId="0" applyNumberFormat="1" applyAlignment="1"/>
    <xf numFmtId="0" fontId="11" fillId="0" borderId="37" xfId="0" applyFont="1" applyBorder="1" applyAlignment="1">
      <alignment horizontal="left" wrapText="1"/>
    </xf>
    <xf numFmtId="0" fontId="11" fillId="0" borderId="52" xfId="0" applyFont="1" applyBorder="1" applyAlignment="1">
      <alignment horizontal="left" wrapText="1"/>
    </xf>
    <xf numFmtId="0" fontId="11" fillId="0" borderId="38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14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4" fontId="0" fillId="0" borderId="0" xfId="14" applyNumberFormat="1" applyFont="1" applyAlignment="1">
      <alignment horizontal="center"/>
    </xf>
    <xf numFmtId="4" fontId="5" fillId="0" borderId="0" xfId="14" applyNumberFormat="1" applyAlignment="1">
      <alignment horizontal="center"/>
    </xf>
    <xf numFmtId="0" fontId="38" fillId="0" borderId="0" xfId="0" applyFont="1" applyAlignment="1"/>
    <xf numFmtId="0" fontId="8" fillId="0" borderId="0" xfId="14" applyFont="1" applyAlignment="1">
      <alignment horizontal="left" wrapText="1"/>
    </xf>
    <xf numFmtId="0" fontId="8" fillId="0" borderId="0" xfId="0" applyFont="1" applyAlignment="1">
      <alignment horizontal="left"/>
    </xf>
  </cellXfs>
  <cellStyles count="21">
    <cellStyle name="Čárka 2" xfId="8"/>
    <cellStyle name="Čárka 2 2" xfId="9"/>
    <cellStyle name="Čárka 2 2 2" xfId="10"/>
    <cellStyle name="Čárka 2 3" xfId="11"/>
    <cellStyle name="Čárka 3" xfId="12"/>
    <cellStyle name="Čárka 3 2" xfId="13"/>
    <cellStyle name="Normální" xfId="0" builtinId="0"/>
    <cellStyle name="Normální 2" xfId="3"/>
    <cellStyle name="Normální 3" xfId="4"/>
    <cellStyle name="Normální 4" xfId="5"/>
    <cellStyle name="Normální 5" xfId="6"/>
    <cellStyle name="Normální 6" xfId="7"/>
    <cellStyle name="normální_1.-7" xfId="15"/>
    <cellStyle name="normální_1.-7 2" xfId="16"/>
    <cellStyle name="normální_10" xfId="19"/>
    <cellStyle name="normální_čerp.-celek 1.-9.09" xfId="1"/>
    <cellStyle name="normální_čerp.-celek r.2009" xfId="18"/>
    <cellStyle name="normální_čerp.-celek r.2009 2 2" xfId="20"/>
    <cellStyle name="normální_Fondy" xfId="2"/>
    <cellStyle name="normální_t 01" xfId="14"/>
    <cellStyle name="normální_t 01 2" xfId="17"/>
  </cellStyles>
  <dxfs count="0"/>
  <tableStyles count="0" defaultTableStyle="TableStyleMedium2" defaultPivotStyle="PivotStyleLight16"/>
  <colors>
    <mruColors>
      <color rgb="FFCCFFFF"/>
      <color rgb="FFCCFFCC"/>
      <color rgb="FFFFFF66"/>
      <color rgb="FFFFFFCC"/>
      <color rgb="FFFF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5"/>
  <sheetViews>
    <sheetView tabSelected="1" zoomScaleNormal="100" workbookViewId="0">
      <selection activeCell="H1" sqref="H1"/>
    </sheetView>
  </sheetViews>
  <sheetFormatPr defaultRowHeight="12.75" x14ac:dyDescent="0.2"/>
  <cols>
    <col min="1" max="1" width="45.42578125" style="4" customWidth="1"/>
    <col min="2" max="7" width="20.7109375" style="108" customWidth="1"/>
    <col min="8" max="8" width="10.7109375" style="47" customWidth="1"/>
    <col min="9" max="16384" width="9.140625" style="4"/>
  </cols>
  <sheetData>
    <row r="1" spans="1:8" ht="16.5" customHeight="1" x14ac:dyDescent="0.2">
      <c r="A1" s="1212"/>
      <c r="H1" s="1092" t="s">
        <v>425</v>
      </c>
    </row>
    <row r="2" spans="1:8" ht="24" customHeight="1" x14ac:dyDescent="0.35">
      <c r="A2" s="44" t="s">
        <v>107</v>
      </c>
    </row>
    <row r="3" spans="1:8" ht="15" customHeight="1" x14ac:dyDescent="0.25">
      <c r="A3" s="62"/>
    </row>
    <row r="4" spans="1:8" ht="18" x14ac:dyDescent="0.25">
      <c r="A4" s="61" t="s">
        <v>60</v>
      </c>
    </row>
    <row r="5" spans="1:8" ht="15" customHeight="1" x14ac:dyDescent="0.25">
      <c r="A5" s="52"/>
      <c r="C5" s="1165"/>
    </row>
    <row r="6" spans="1:8" ht="15" customHeight="1" thickBot="1" x14ac:dyDescent="0.3">
      <c r="A6" s="60"/>
      <c r="H6" s="59" t="s">
        <v>0</v>
      </c>
    </row>
    <row r="7" spans="1:8" ht="45.75" customHeight="1" thickBot="1" x14ac:dyDescent="0.3">
      <c r="A7" s="58" t="s">
        <v>1</v>
      </c>
      <c r="B7" s="39" t="s">
        <v>90</v>
      </c>
      <c r="C7" s="39" t="s">
        <v>108</v>
      </c>
      <c r="D7" s="206" t="s">
        <v>109</v>
      </c>
      <c r="E7" s="206" t="s">
        <v>392</v>
      </c>
      <c r="F7" s="220" t="s">
        <v>393</v>
      </c>
      <c r="G7" s="112" t="s">
        <v>110</v>
      </c>
      <c r="H7" s="83" t="s">
        <v>111</v>
      </c>
    </row>
    <row r="8" spans="1:8" ht="20.25" customHeight="1" x14ac:dyDescent="0.2">
      <c r="A8" s="225" t="s">
        <v>59</v>
      </c>
      <c r="B8" s="226">
        <f>'Sumář příjmů a výdajů'!B9+'Sumář příjmů a výdajů'!B10+'Sumář příjmů a výdajů'!B11</f>
        <v>7577500</v>
      </c>
      <c r="C8" s="226">
        <f>'Sumář příjmů a výdajů'!C9+'Sumář příjmů a výdajů'!C10+'Sumář příjmů a výdajů'!C11</f>
        <v>8334689.1699999999</v>
      </c>
      <c r="D8" s="226">
        <f>'Sumář příjmů a výdajů'!D9+'Sumář příjmů a výdajů'!D10+'Sumář příjmů a výdajů'!D11</f>
        <v>8502500</v>
      </c>
      <c r="E8" s="226">
        <f>'Sumář příjmů a výdajů'!E9+'Sumář příjmů a výdajů'!E10+'Sumář příjmů a výdajů'!E11</f>
        <v>8937804.8500000015</v>
      </c>
      <c r="F8" s="227">
        <f>'Sumář příjmů a výdajů'!F9+'Sumář příjmů a výdajů'!F10+'Sumář příjmů a výdajů'!F11</f>
        <v>6677467.6200000001</v>
      </c>
      <c r="G8" s="228">
        <f>'Sumář příjmů a výdajů'!G9+'Sumář příjmů a výdajů'!G10+'Sumář příjmů a výdajů'!G11</f>
        <v>8902500</v>
      </c>
      <c r="H8" s="229">
        <f>G8/D8*100</f>
        <v>104.70449867685974</v>
      </c>
    </row>
    <row r="9" spans="1:8" ht="20.25" customHeight="1" x14ac:dyDescent="0.2">
      <c r="A9" s="57" t="s">
        <v>58</v>
      </c>
      <c r="B9" s="135">
        <f>'Sumář příjmů a výdajů'!B12+'Sumář příjmů a výdajů'!B13+'Sumář příjmů a výdajů'!B14+'Sumář příjmů a výdajů'!B15+'Sumář příjmů a výdajů'!B16</f>
        <v>507922</v>
      </c>
      <c r="C9" s="135">
        <f>'Sumář příjmů a výdajů'!C12+'Sumář příjmů a výdajů'!C13+'Sumář příjmů a výdajů'!C14+'Sumář příjmů a výdajů'!C15+'Sumář příjmů a výdajů'!C16</f>
        <v>358102.18</v>
      </c>
      <c r="D9" s="135">
        <f>'Sumář příjmů a výdajů'!D12+'Sumář příjmů a výdajů'!D13+'Sumář příjmů a výdajů'!D14+'Sumář příjmů a výdajů'!D15+'Sumář příjmů a výdajů'!D16</f>
        <v>96949</v>
      </c>
      <c r="E9" s="135">
        <f>'Sumář příjmů a výdajů'!E12+'Sumář příjmů a výdajů'!E13+'Sumář příjmů a výdajů'!E14+'Sumář příjmů a výdajů'!E15+'Sumář příjmů a výdajů'!E16</f>
        <v>188135.74</v>
      </c>
      <c r="F9" s="223">
        <f>'Sumář příjmů a výdajů'!F12+'Sumář příjmů a výdajů'!F13+'Sumář příjmů a výdajů'!F14+'Sumář příjmů a výdajů'!F15+'Sumář příjmů a výdajů'!F16</f>
        <v>188210.22</v>
      </c>
      <c r="G9" s="113">
        <f>'Sumář příjmů a výdajů'!G12+'Sumář příjmů a výdajů'!G13+'Sumář příjmů a výdajů'!G14+'Sumář příjmů a výdajů'!G15+'Sumář příjmů a výdajů'!G16</f>
        <v>406080</v>
      </c>
      <c r="H9" s="105">
        <f t="shared" ref="H9:H20" si="0">G9/D9*100</f>
        <v>418.85940030325219</v>
      </c>
    </row>
    <row r="10" spans="1:8" ht="20.25" customHeight="1" x14ac:dyDescent="0.2">
      <c r="A10" s="57" t="s">
        <v>57</v>
      </c>
      <c r="B10" s="135">
        <f>'Sumář příjmů a výdajů'!B17</f>
        <v>10000</v>
      </c>
      <c r="C10" s="135">
        <f>'Sumář příjmů a výdajů'!C17</f>
        <v>27049.57</v>
      </c>
      <c r="D10" s="135">
        <f>'Sumář příjmů a výdajů'!D17</f>
        <v>10000</v>
      </c>
      <c r="E10" s="135">
        <f>'Sumář příjmů a výdajů'!E17</f>
        <v>10092.56</v>
      </c>
      <c r="F10" s="223">
        <f>'Sumář příjmů a výdajů'!F17</f>
        <v>6418.05</v>
      </c>
      <c r="G10" s="113">
        <f>'Sumář příjmů a výdajů'!G17</f>
        <v>10000</v>
      </c>
      <c r="H10" s="105">
        <f t="shared" si="0"/>
        <v>100</v>
      </c>
    </row>
    <row r="11" spans="1:8" ht="20.25" customHeight="1" x14ac:dyDescent="0.2">
      <c r="A11" s="267" t="s">
        <v>411</v>
      </c>
      <c r="B11" s="135">
        <f>'Sumář příjmů a výdajů'!B18+'Sumář příjmů a výdajů'!B19+'Sumář příjmů a výdajů'!B20+'Sumář příjmů a výdajů'!B21</f>
        <v>11012226.4</v>
      </c>
      <c r="C11" s="135">
        <f>'Sumář příjmů a výdajů'!C18+'Sumář příjmů a výdajů'!C19+'Sumář příjmů a výdajů'!C20+'Sumář příjmů a výdajů'!C21</f>
        <v>13576534.17</v>
      </c>
      <c r="D11" s="135">
        <f>'Sumář příjmů a výdajů'!D18+'Sumář příjmů a výdajů'!D19+'Sumář příjmů a výdajů'!D20+'Sumář příjmů a výdajů'!D21</f>
        <v>11606449.300000001</v>
      </c>
      <c r="E11" s="135">
        <f>'Sumář příjmů a výdajů'!E18+'Sumář příjmů a výdajů'!E19+'Sumář příjmů a výdajů'!E20+'Sumář příjmů a výdajů'!E21</f>
        <v>14656151.890000001</v>
      </c>
      <c r="F11" s="223">
        <f>'Sumář příjmů a výdajů'!F18+'Sumář příjmů a výdajů'!F19+'Sumář příjmů a výdajů'!F20+'Sumář příjmů a výdajů'!F21</f>
        <v>12528417.51</v>
      </c>
      <c r="G11" s="113">
        <f>'Sumář příjmů a výdajů'!G18+'Sumář příjmů a výdajů'!G19+'Sumář příjmů a výdajů'!G20+'Sumář příjmů a výdajů'!G21</f>
        <v>14029621.800000001</v>
      </c>
      <c r="H11" s="105">
        <f t="shared" si="0"/>
        <v>120.87781058070877</v>
      </c>
    </row>
    <row r="12" spans="1:8" s="52" customFormat="1" ht="30.2" customHeight="1" x14ac:dyDescent="0.25">
      <c r="A12" s="56" t="s">
        <v>10</v>
      </c>
      <c r="B12" s="133">
        <f>SUM(B8:B11)</f>
        <v>19107648.399999999</v>
      </c>
      <c r="C12" s="133">
        <f t="shared" ref="C12" si="1">SUM(C8:C11)</f>
        <v>22296375.09</v>
      </c>
      <c r="D12" s="133">
        <f t="shared" ref="D12:G12" si="2">SUM(D8:D11)</f>
        <v>20215898.300000001</v>
      </c>
      <c r="E12" s="133">
        <f t="shared" si="2"/>
        <v>23792185.040000003</v>
      </c>
      <c r="F12" s="221">
        <f t="shared" si="2"/>
        <v>19400513.399999999</v>
      </c>
      <c r="G12" s="114">
        <f t="shared" si="2"/>
        <v>23348201.800000001</v>
      </c>
      <c r="H12" s="106">
        <f t="shared" si="0"/>
        <v>115.49425829867772</v>
      </c>
    </row>
    <row r="13" spans="1:8" s="52" customFormat="1" ht="20.25" customHeight="1" x14ac:dyDescent="0.25">
      <c r="A13" s="267" t="s">
        <v>117</v>
      </c>
      <c r="B13" s="135">
        <f>'Sumář příjmů a výdajů'!B52-'Kapitálové výdaje '!B18</f>
        <v>17823237.399999999</v>
      </c>
      <c r="C13" s="135">
        <f>'Sumář příjmů a výdajů'!C52-'Kapitálové výdaje '!C18</f>
        <v>19109375.240000002</v>
      </c>
      <c r="D13" s="135">
        <f>'Sumář příjmů a výdajů'!D52-'Kapitálové výdaje '!D18</f>
        <v>19513011.300000001</v>
      </c>
      <c r="E13" s="135">
        <f>'Sumář příjmů a výdajů'!E52-'Kapitálové výdaje '!E18</f>
        <v>22386920.940000001</v>
      </c>
      <c r="F13" s="223">
        <f>'Sumář příjmů a výdajů'!F52-'Kapitálové výdaje '!F18</f>
        <v>16677803.620000003</v>
      </c>
      <c r="G13" s="296">
        <f>'Sumář příjmů a výdajů'!G52-'Kapitálové výdaje '!G18</f>
        <v>22087895.800000001</v>
      </c>
      <c r="H13" s="297">
        <f t="shared" si="0"/>
        <v>113.19573109661449</v>
      </c>
    </row>
    <row r="14" spans="1:8" s="52" customFormat="1" ht="20.25" customHeight="1" x14ac:dyDescent="0.25">
      <c r="A14" s="267" t="s">
        <v>118</v>
      </c>
      <c r="B14" s="135">
        <f>'Kapitálové výdaje '!B18</f>
        <v>1254924</v>
      </c>
      <c r="C14" s="135">
        <f>'Kapitálové výdaje '!C18</f>
        <v>1505529.78</v>
      </c>
      <c r="D14" s="135">
        <f>'Kapitálové výdaje '!D18</f>
        <v>473400</v>
      </c>
      <c r="E14" s="135">
        <f>'Kapitálové výdaje '!E18</f>
        <v>3996920.6699999995</v>
      </c>
      <c r="F14" s="223">
        <f>'Kapitálové výdaje '!F18</f>
        <v>1248468.5099999998</v>
      </c>
      <c r="G14" s="296">
        <f>'Kapitálové výdaje '!G18</f>
        <v>1030819</v>
      </c>
      <c r="H14" s="297">
        <f t="shared" si="0"/>
        <v>217.74799324038869</v>
      </c>
    </row>
    <row r="15" spans="1:8" s="52" customFormat="1" ht="30.2" customHeight="1" x14ac:dyDescent="0.25">
      <c r="A15" s="55" t="s">
        <v>56</v>
      </c>
      <c r="B15" s="133">
        <f t="shared" ref="B15:G15" si="3">SUM(B13:B14)</f>
        <v>19078161.399999999</v>
      </c>
      <c r="C15" s="133">
        <f t="shared" si="3"/>
        <v>20614905.020000003</v>
      </c>
      <c r="D15" s="133">
        <f t="shared" si="3"/>
        <v>19986411.300000001</v>
      </c>
      <c r="E15" s="133">
        <f t="shared" si="3"/>
        <v>26383841.609999999</v>
      </c>
      <c r="F15" s="221">
        <f t="shared" si="3"/>
        <v>17926272.130000003</v>
      </c>
      <c r="G15" s="114">
        <f t="shared" si="3"/>
        <v>23118714.800000001</v>
      </c>
      <c r="H15" s="106">
        <f t="shared" si="0"/>
        <v>115.67216571791454</v>
      </c>
    </row>
    <row r="16" spans="1:8" s="52" customFormat="1" ht="30.2" customHeight="1" x14ac:dyDescent="0.25">
      <c r="A16" s="55" t="s">
        <v>55</v>
      </c>
      <c r="B16" s="133">
        <f>B12-B15</f>
        <v>29487</v>
      </c>
      <c r="C16" s="133">
        <f>C12-C15</f>
        <v>1681470.0699999966</v>
      </c>
      <c r="D16" s="133">
        <f t="shared" ref="D16:G16" si="4">D12-D15</f>
        <v>229487</v>
      </c>
      <c r="E16" s="133">
        <f t="shared" si="4"/>
        <v>-2591656.5699999966</v>
      </c>
      <c r="F16" s="221">
        <f t="shared" si="4"/>
        <v>1474241.2699999958</v>
      </c>
      <c r="G16" s="114">
        <f t="shared" si="4"/>
        <v>229487</v>
      </c>
      <c r="H16" s="106">
        <f t="shared" si="0"/>
        <v>100</v>
      </c>
    </row>
    <row r="17" spans="1:8" ht="20.25" customHeight="1" x14ac:dyDescent="0.2">
      <c r="A17" s="116" t="s">
        <v>99</v>
      </c>
      <c r="B17" s="135">
        <f>'Sumář příjmů a výdajů'!B25+'Sumář příjmů a výdajů'!B26</f>
        <v>210000</v>
      </c>
      <c r="C17" s="135">
        <f>'Sumář příjmů a výdajů'!C25+'Sumář příjmů a výdajů'!C26</f>
        <v>-1453406.7</v>
      </c>
      <c r="D17" s="135">
        <f>'Sumář příjmů a výdajů'!D25+'Sumář příjmů a výdajů'!D26</f>
        <v>10000</v>
      </c>
      <c r="E17" s="135">
        <f>'Sumář příjmů a výdajů'!E25+'Sumář příjmů a výdajů'!E26</f>
        <v>2831143.57</v>
      </c>
      <c r="F17" s="223">
        <f>'Sumář příjmů a výdajů'!F25+'Sumář příjmů a výdajů'!F26</f>
        <v>-1244482.92</v>
      </c>
      <c r="G17" s="113">
        <f>'Sumář příjmů a výdajů'!G25+'Sumář příjmů a výdajů'!G26</f>
        <v>10000</v>
      </c>
      <c r="H17" s="105">
        <f t="shared" si="0"/>
        <v>100</v>
      </c>
    </row>
    <row r="18" spans="1:8" ht="20.25" customHeight="1" x14ac:dyDescent="0.2">
      <c r="A18" s="54" t="s">
        <v>17</v>
      </c>
      <c r="B18" s="135">
        <f>-'Sumář příjmů a výdajů'!B55</f>
        <v>-239487</v>
      </c>
      <c r="C18" s="135">
        <f>-'Sumář příjmů a výdajů'!C55</f>
        <v>-239486.82</v>
      </c>
      <c r="D18" s="135">
        <f>-'Sumář příjmů a výdajů'!D55</f>
        <v>-239487</v>
      </c>
      <c r="E18" s="135">
        <f>-'Sumář příjmů a výdajů'!E55</f>
        <v>-239487</v>
      </c>
      <c r="F18" s="223">
        <f>-'Sumář příjmů a výdajů'!F55</f>
        <v>-179615.11</v>
      </c>
      <c r="G18" s="113">
        <f>-'Sumář příjmů a výdajů'!G55</f>
        <v>-239487</v>
      </c>
      <c r="H18" s="105">
        <f t="shared" si="0"/>
        <v>100</v>
      </c>
    </row>
    <row r="19" spans="1:8" ht="20.25" customHeight="1" thickBot="1" x14ac:dyDescent="0.25">
      <c r="A19" s="230" t="s">
        <v>100</v>
      </c>
      <c r="B19" s="231">
        <f>-'Sumář příjmů a výdajů'!B56</f>
        <v>0</v>
      </c>
      <c r="C19" s="231">
        <f>-'Sumář příjmů a výdajů'!C56</f>
        <v>11423.45</v>
      </c>
      <c r="D19" s="231">
        <f>-'Sumář příjmů a výdajů'!D56</f>
        <v>0</v>
      </c>
      <c r="E19" s="231">
        <f>-'Sumář příjmů a výdajů'!E56</f>
        <v>0</v>
      </c>
      <c r="F19" s="232">
        <f>-'Sumář příjmů a výdajů'!F56</f>
        <v>-50143.24</v>
      </c>
      <c r="G19" s="233">
        <f>-'Sumář příjmů a výdajů'!G56</f>
        <v>0</v>
      </c>
      <c r="H19" s="234" t="s">
        <v>91</v>
      </c>
    </row>
    <row r="20" spans="1:8" s="52" customFormat="1" ht="30.2" customHeight="1" thickBot="1" x14ac:dyDescent="0.3">
      <c r="A20" s="53" t="s">
        <v>54</v>
      </c>
      <c r="B20" s="134">
        <f t="shared" ref="B20:F20" si="5">SUM(B17:B19)</f>
        <v>-29487</v>
      </c>
      <c r="C20" s="134">
        <f t="shared" si="5"/>
        <v>-1681470.07</v>
      </c>
      <c r="D20" s="134">
        <f t="shared" si="5"/>
        <v>-229487</v>
      </c>
      <c r="E20" s="134">
        <f t="shared" si="5"/>
        <v>2591656.5699999998</v>
      </c>
      <c r="F20" s="222">
        <f t="shared" si="5"/>
        <v>-1474241.2699999998</v>
      </c>
      <c r="G20" s="115">
        <f t="shared" ref="G20" si="6">SUM(G17:G18)</f>
        <v>-229487</v>
      </c>
      <c r="H20" s="224">
        <f t="shared" si="0"/>
        <v>100</v>
      </c>
    </row>
    <row r="21" spans="1:8" s="52" customFormat="1" ht="30" customHeight="1" thickBot="1" x14ac:dyDescent="0.3">
      <c r="A21" s="53" t="s">
        <v>19</v>
      </c>
      <c r="B21" s="134">
        <f>SUM(B16+B20)</f>
        <v>0</v>
      </c>
      <c r="C21" s="134">
        <f t="shared" ref="C21" si="7">SUM(C16+C20)</f>
        <v>-3.4924596548080444E-9</v>
      </c>
      <c r="D21" s="134">
        <f t="shared" ref="D21:G21" si="8">SUM(D16+D20)</f>
        <v>0</v>
      </c>
      <c r="E21" s="134">
        <f t="shared" si="8"/>
        <v>3.2596290111541748E-9</v>
      </c>
      <c r="F21" s="222">
        <f t="shared" si="8"/>
        <v>-3.9581209421157837E-9</v>
      </c>
      <c r="G21" s="115">
        <f t="shared" si="8"/>
        <v>0</v>
      </c>
      <c r="H21" s="107" t="s">
        <v>91</v>
      </c>
    </row>
    <row r="22" spans="1:8" ht="15.75" x14ac:dyDescent="0.25">
      <c r="A22" s="51"/>
    </row>
    <row r="23" spans="1:8" ht="15.75" x14ac:dyDescent="0.25">
      <c r="A23" s="51"/>
    </row>
    <row r="24" spans="1:8" ht="38.25" customHeight="1" x14ac:dyDescent="0.2">
      <c r="A24" s="1213" t="s">
        <v>101</v>
      </c>
      <c r="B24" s="1213"/>
      <c r="C24" s="1213"/>
      <c r="D24" s="1213"/>
      <c r="E24" s="1213"/>
      <c r="F24" s="1213"/>
      <c r="G24" s="1213"/>
      <c r="H24" s="1213"/>
    </row>
    <row r="25" spans="1:8" ht="15.75" x14ac:dyDescent="0.25">
      <c r="A25" s="51"/>
    </row>
    <row r="26" spans="1:8" ht="15.75" x14ac:dyDescent="0.25">
      <c r="A26" s="51"/>
    </row>
    <row r="27" spans="1:8" ht="15.75" x14ac:dyDescent="0.25">
      <c r="A27" s="51"/>
    </row>
    <row r="28" spans="1:8" ht="15.75" x14ac:dyDescent="0.25">
      <c r="A28" s="51"/>
    </row>
    <row r="29" spans="1:8" ht="15.75" x14ac:dyDescent="0.25">
      <c r="A29" s="51"/>
    </row>
    <row r="30" spans="1:8" ht="15.75" x14ac:dyDescent="0.25">
      <c r="A30" s="51"/>
    </row>
    <row r="31" spans="1:8" ht="15.75" x14ac:dyDescent="0.25">
      <c r="A31" s="51"/>
    </row>
    <row r="32" spans="1:8" ht="15.75" x14ac:dyDescent="0.25">
      <c r="A32" s="51"/>
    </row>
    <row r="33" spans="1:1" ht="15.75" x14ac:dyDescent="0.25">
      <c r="A33" s="51"/>
    </row>
    <row r="435" spans="1:9" x14ac:dyDescent="0.2">
      <c r="A435" s="205"/>
      <c r="I435" s="205"/>
    </row>
  </sheetData>
  <mergeCells count="1">
    <mergeCell ref="A24:H24"/>
  </mergeCells>
  <phoneticPr fontId="16" type="noConversion"/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9"/>
  <sheetViews>
    <sheetView zoomScaleNormal="100" workbookViewId="0">
      <selection activeCell="G34" sqref="G34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57" ht="14.25" x14ac:dyDescent="0.2">
      <c r="M1" s="401"/>
    </row>
    <row r="2" spans="1:257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57" ht="20.100000000000001" customHeight="1" x14ac:dyDescent="0.25">
      <c r="A4" s="405" t="s">
        <v>209</v>
      </c>
      <c r="L4" s="404"/>
    </row>
    <row r="5" spans="1:257" ht="15" customHeight="1" thickBot="1" x14ac:dyDescent="0.3">
      <c r="A5" s="405"/>
      <c r="M5" s="404" t="s">
        <v>0</v>
      </c>
    </row>
    <row r="6" spans="1:257" s="413" customFormat="1" ht="35.25" customHeight="1" thickBot="1" x14ac:dyDescent="0.25">
      <c r="A6" s="406" t="s">
        <v>139</v>
      </c>
      <c r="B6" s="406" t="s">
        <v>140</v>
      </c>
      <c r="C6" s="407" t="s">
        <v>90</v>
      </c>
      <c r="D6" s="408" t="s">
        <v>108</v>
      </c>
      <c r="E6" s="407" t="s">
        <v>109</v>
      </c>
      <c r="F6" s="408" t="s">
        <v>392</v>
      </c>
      <c r="G6" s="408" t="s">
        <v>393</v>
      </c>
      <c r="H6" s="409" t="s">
        <v>133</v>
      </c>
      <c r="I6" s="410" t="s">
        <v>134</v>
      </c>
      <c r="J6" s="498" t="s">
        <v>359</v>
      </c>
      <c r="K6" s="411" t="s">
        <v>135</v>
      </c>
      <c r="L6" s="412" t="s">
        <v>111</v>
      </c>
      <c r="M6" s="412" t="s">
        <v>141</v>
      </c>
    </row>
    <row r="7" spans="1:257" s="422" customFormat="1" ht="20.100000000000001" customHeight="1" thickBot="1" x14ac:dyDescent="0.3">
      <c r="A7" s="414"/>
      <c r="B7" s="415" t="s">
        <v>142</v>
      </c>
      <c r="C7" s="416"/>
      <c r="D7" s="597"/>
      <c r="E7" s="416"/>
      <c r="F7" s="417"/>
      <c r="G7" s="417"/>
      <c r="H7" s="418"/>
      <c r="I7" s="418"/>
      <c r="J7" s="418"/>
      <c r="K7" s="419"/>
      <c r="L7" s="420"/>
      <c r="M7" s="421"/>
    </row>
    <row r="8" spans="1:257" s="424" customFormat="1" ht="25.5" x14ac:dyDescent="0.2">
      <c r="A8" s="538">
        <v>3900</v>
      </c>
      <c r="B8" s="464" t="s">
        <v>171</v>
      </c>
      <c r="C8" s="537">
        <v>190</v>
      </c>
      <c r="D8" s="664">
        <v>600</v>
      </c>
      <c r="E8" s="536">
        <v>190</v>
      </c>
      <c r="F8" s="535">
        <v>257.5</v>
      </c>
      <c r="G8" s="534">
        <v>0</v>
      </c>
      <c r="H8" s="533">
        <v>0</v>
      </c>
      <c r="I8" s="532">
        <v>0</v>
      </c>
      <c r="J8" s="531">
        <v>511</v>
      </c>
      <c r="K8" s="586">
        <f>SUM(H8:J8)</f>
        <v>511</v>
      </c>
      <c r="L8" s="684">
        <f t="shared" ref="L8:L25" si="0">K8/E8*100</f>
        <v>268.94736842105266</v>
      </c>
      <c r="M8" s="602">
        <f t="shared" ref="M8:M25" si="1">K8/F8*100</f>
        <v>198.44660194174756</v>
      </c>
      <c r="N8" s="423"/>
      <c r="O8" s="423"/>
      <c r="P8" s="423"/>
      <c r="Q8" s="423"/>
      <c r="R8" s="423"/>
      <c r="S8" s="423"/>
      <c r="T8" s="423"/>
      <c r="U8" s="423"/>
      <c r="V8" s="423"/>
    </row>
    <row r="9" spans="1:257" s="424" customFormat="1" ht="25.5" customHeight="1" x14ac:dyDescent="0.2">
      <c r="A9" s="610">
        <v>4349</v>
      </c>
      <c r="B9" s="466" t="s">
        <v>156</v>
      </c>
      <c r="C9" s="530">
        <v>0</v>
      </c>
      <c r="D9" s="680">
        <v>0</v>
      </c>
      <c r="E9" s="529">
        <v>0</v>
      </c>
      <c r="F9" s="528">
        <v>150</v>
      </c>
      <c r="G9" s="527">
        <v>150</v>
      </c>
      <c r="H9" s="526">
        <v>0</v>
      </c>
      <c r="I9" s="525">
        <v>0</v>
      </c>
      <c r="J9" s="524">
        <v>0</v>
      </c>
      <c r="K9" s="523">
        <f t="shared" ref="K9:K24" si="2">SUM(H9:J9)</f>
        <v>0</v>
      </c>
      <c r="L9" s="686" t="s">
        <v>91</v>
      </c>
      <c r="M9" s="481">
        <f t="shared" si="1"/>
        <v>0</v>
      </c>
      <c r="N9" s="423"/>
      <c r="O9" s="423"/>
      <c r="P9" s="423"/>
      <c r="Q9" s="423"/>
      <c r="R9" s="423"/>
      <c r="S9" s="423"/>
      <c r="T9" s="423"/>
      <c r="U9" s="423"/>
      <c r="V9" s="423"/>
    </row>
    <row r="10" spans="1:257" s="424" customFormat="1" ht="15" customHeight="1" x14ac:dyDescent="0.2">
      <c r="A10" s="551">
        <v>5212</v>
      </c>
      <c r="B10" s="552" t="s">
        <v>170</v>
      </c>
      <c r="C10" s="521">
        <v>1000</v>
      </c>
      <c r="D10" s="681">
        <v>75.03</v>
      </c>
      <c r="E10" s="520">
        <v>1000</v>
      </c>
      <c r="F10" s="519">
        <v>1010.35</v>
      </c>
      <c r="G10" s="518">
        <v>210.38</v>
      </c>
      <c r="H10" s="517">
        <v>1000</v>
      </c>
      <c r="I10" s="516">
        <v>0</v>
      </c>
      <c r="J10" s="515">
        <v>0</v>
      </c>
      <c r="K10" s="523">
        <f t="shared" si="2"/>
        <v>1000</v>
      </c>
      <c r="L10" s="513">
        <f t="shared" si="0"/>
        <v>100</v>
      </c>
      <c r="M10" s="481">
        <f t="shared" si="1"/>
        <v>98.975602513980306</v>
      </c>
      <c r="IW10" s="585"/>
    </row>
    <row r="11" spans="1:257" s="424" customFormat="1" ht="15" customHeight="1" x14ac:dyDescent="0.2">
      <c r="A11" s="551">
        <v>5272</v>
      </c>
      <c r="B11" s="552" t="s">
        <v>169</v>
      </c>
      <c r="C11" s="521">
        <v>1000</v>
      </c>
      <c r="D11" s="681">
        <v>0</v>
      </c>
      <c r="E11" s="520">
        <v>0</v>
      </c>
      <c r="F11" s="519">
        <v>0</v>
      </c>
      <c r="G11" s="518">
        <v>0</v>
      </c>
      <c r="H11" s="517">
        <v>0</v>
      </c>
      <c r="I11" s="516">
        <v>0</v>
      </c>
      <c r="J11" s="515">
        <v>0</v>
      </c>
      <c r="K11" s="483">
        <f t="shared" si="2"/>
        <v>0</v>
      </c>
      <c r="L11" s="686" t="s">
        <v>91</v>
      </c>
      <c r="M11" s="687" t="s">
        <v>91</v>
      </c>
      <c r="IW11" s="585"/>
    </row>
    <row r="12" spans="1:257" s="424" customFormat="1" ht="15" customHeight="1" x14ac:dyDescent="0.2">
      <c r="A12" s="551">
        <v>5273</v>
      </c>
      <c r="B12" s="552" t="s">
        <v>168</v>
      </c>
      <c r="C12" s="521">
        <v>1500</v>
      </c>
      <c r="D12" s="681">
        <v>978.62</v>
      </c>
      <c r="E12" s="520">
        <v>1500</v>
      </c>
      <c r="F12" s="519">
        <v>1500</v>
      </c>
      <c r="G12" s="518">
        <v>427.31</v>
      </c>
      <c r="H12" s="517">
        <v>1500</v>
      </c>
      <c r="I12" s="516">
        <v>0</v>
      </c>
      <c r="J12" s="515">
        <v>0</v>
      </c>
      <c r="K12" s="483">
        <f t="shared" si="2"/>
        <v>1500</v>
      </c>
      <c r="L12" s="513">
        <f t="shared" si="0"/>
        <v>100</v>
      </c>
      <c r="M12" s="481">
        <f t="shared" si="1"/>
        <v>100</v>
      </c>
      <c r="IW12" s="585"/>
    </row>
    <row r="13" spans="1:257" s="424" customFormat="1" ht="15" customHeight="1" x14ac:dyDescent="0.2">
      <c r="A13" s="551">
        <v>5279</v>
      </c>
      <c r="B13" s="552" t="s">
        <v>167</v>
      </c>
      <c r="C13" s="521">
        <v>0</v>
      </c>
      <c r="D13" s="681">
        <v>0</v>
      </c>
      <c r="E13" s="520">
        <v>1000</v>
      </c>
      <c r="F13" s="519">
        <v>58850</v>
      </c>
      <c r="G13" s="518">
        <v>213.6</v>
      </c>
      <c r="H13" s="517">
        <v>1000</v>
      </c>
      <c r="I13" s="516">
        <v>0</v>
      </c>
      <c r="J13" s="515">
        <v>0</v>
      </c>
      <c r="K13" s="483">
        <f t="shared" si="2"/>
        <v>1000</v>
      </c>
      <c r="L13" s="513">
        <f t="shared" si="0"/>
        <v>100</v>
      </c>
      <c r="M13" s="481">
        <f t="shared" si="1"/>
        <v>1.6992353440951573</v>
      </c>
      <c r="IW13" s="585"/>
    </row>
    <row r="14" spans="1:257" s="424" customFormat="1" ht="15" customHeight="1" x14ac:dyDescent="0.2">
      <c r="A14" s="551">
        <v>5512</v>
      </c>
      <c r="B14" s="552" t="s">
        <v>166</v>
      </c>
      <c r="C14" s="521">
        <v>500</v>
      </c>
      <c r="D14" s="681">
        <v>500</v>
      </c>
      <c r="E14" s="520">
        <v>500</v>
      </c>
      <c r="F14" s="519">
        <v>500</v>
      </c>
      <c r="G14" s="518">
        <v>500</v>
      </c>
      <c r="H14" s="517">
        <v>500</v>
      </c>
      <c r="I14" s="516">
        <v>0</v>
      </c>
      <c r="J14" s="515">
        <v>0</v>
      </c>
      <c r="K14" s="483">
        <f t="shared" si="2"/>
        <v>500</v>
      </c>
      <c r="L14" s="513">
        <f t="shared" si="0"/>
        <v>100</v>
      </c>
      <c r="M14" s="481">
        <f t="shared" si="1"/>
        <v>100</v>
      </c>
      <c r="IW14" s="585"/>
    </row>
    <row r="15" spans="1:257" s="424" customFormat="1" ht="15" customHeight="1" x14ac:dyDescent="0.2">
      <c r="A15" s="551">
        <v>5519</v>
      </c>
      <c r="B15" s="552" t="s">
        <v>165</v>
      </c>
      <c r="C15" s="521">
        <v>0</v>
      </c>
      <c r="D15" s="681">
        <v>497.2</v>
      </c>
      <c r="E15" s="520">
        <v>0</v>
      </c>
      <c r="F15" s="519">
        <v>0</v>
      </c>
      <c r="G15" s="518">
        <v>0</v>
      </c>
      <c r="H15" s="517">
        <v>0</v>
      </c>
      <c r="I15" s="516">
        <v>0</v>
      </c>
      <c r="J15" s="515">
        <v>0</v>
      </c>
      <c r="K15" s="483">
        <f t="shared" si="2"/>
        <v>0</v>
      </c>
      <c r="L15" s="686" t="s">
        <v>91</v>
      </c>
      <c r="M15" s="687" t="s">
        <v>91</v>
      </c>
      <c r="IW15" s="585"/>
    </row>
    <row r="16" spans="1:257" s="424" customFormat="1" ht="15" customHeight="1" x14ac:dyDescent="0.2">
      <c r="A16" s="551">
        <v>6113</v>
      </c>
      <c r="B16" s="552" t="s">
        <v>363</v>
      </c>
      <c r="C16" s="521">
        <v>46000</v>
      </c>
      <c r="D16" s="681">
        <v>42563.45</v>
      </c>
      <c r="E16" s="520">
        <v>51388</v>
      </c>
      <c r="F16" s="519">
        <v>52667.56</v>
      </c>
      <c r="G16" s="518">
        <v>30419.15</v>
      </c>
      <c r="H16" s="517">
        <v>49817</v>
      </c>
      <c r="I16" s="516">
        <v>1930</v>
      </c>
      <c r="J16" s="515">
        <v>1000</v>
      </c>
      <c r="K16" s="483">
        <f t="shared" si="2"/>
        <v>52747</v>
      </c>
      <c r="L16" s="513">
        <f t="shared" si="0"/>
        <v>102.64458628473574</v>
      </c>
      <c r="M16" s="481">
        <f t="shared" si="1"/>
        <v>100.15083288460677</v>
      </c>
      <c r="N16" s="430"/>
    </row>
    <row r="17" spans="1:16" s="427" customFormat="1" ht="15" customHeight="1" x14ac:dyDescent="0.2">
      <c r="A17" s="522"/>
      <c r="B17" s="425" t="s">
        <v>150</v>
      </c>
      <c r="C17" s="542"/>
      <c r="D17" s="682"/>
      <c r="E17" s="543"/>
      <c r="F17" s="544"/>
      <c r="G17" s="545"/>
      <c r="H17" s="546"/>
      <c r="I17" s="547"/>
      <c r="J17" s="548"/>
      <c r="K17" s="601"/>
      <c r="L17" s="678"/>
      <c r="M17" s="679"/>
      <c r="N17" s="663"/>
    </row>
    <row r="18" spans="1:16" s="427" customFormat="1" ht="15" customHeight="1" x14ac:dyDescent="0.2">
      <c r="A18" s="522"/>
      <c r="B18" s="425" t="s">
        <v>160</v>
      </c>
      <c r="C18" s="542"/>
      <c r="D18" s="682"/>
      <c r="E18" s="543"/>
      <c r="F18" s="544"/>
      <c r="G18" s="545"/>
      <c r="H18" s="546">
        <v>31747</v>
      </c>
      <c r="I18" s="547">
        <v>0</v>
      </c>
      <c r="J18" s="548">
        <v>1000</v>
      </c>
      <c r="K18" s="601">
        <f t="shared" si="2"/>
        <v>32747</v>
      </c>
      <c r="L18" s="678" t="s">
        <v>91</v>
      </c>
      <c r="M18" s="679" t="s">
        <v>91</v>
      </c>
      <c r="N18" s="663"/>
    </row>
    <row r="19" spans="1:16" s="427" customFormat="1" ht="15" customHeight="1" x14ac:dyDescent="0.2">
      <c r="A19" s="514"/>
      <c r="B19" s="432" t="s">
        <v>321</v>
      </c>
      <c r="C19" s="573"/>
      <c r="D19" s="683"/>
      <c r="E19" s="572"/>
      <c r="F19" s="571"/>
      <c r="G19" s="570"/>
      <c r="H19" s="569">
        <v>0</v>
      </c>
      <c r="I19" s="568">
        <v>1930</v>
      </c>
      <c r="J19" s="567">
        <v>0</v>
      </c>
      <c r="K19" s="601">
        <f t="shared" si="2"/>
        <v>1930</v>
      </c>
      <c r="L19" s="678" t="s">
        <v>91</v>
      </c>
      <c r="M19" s="679" t="s">
        <v>91</v>
      </c>
      <c r="N19" s="663"/>
    </row>
    <row r="20" spans="1:16" s="424" customFormat="1" ht="15" customHeight="1" x14ac:dyDescent="0.2">
      <c r="A20" s="492">
        <v>6172</v>
      </c>
      <c r="B20" s="495" t="s">
        <v>161</v>
      </c>
      <c r="C20" s="490">
        <v>24930</v>
      </c>
      <c r="D20" s="637">
        <v>19672</v>
      </c>
      <c r="E20" s="489">
        <v>19828</v>
      </c>
      <c r="F20" s="488">
        <v>26130.45</v>
      </c>
      <c r="G20" s="487">
        <v>13026.12</v>
      </c>
      <c r="H20" s="486">
        <v>22065</v>
      </c>
      <c r="I20" s="485">
        <v>2000</v>
      </c>
      <c r="J20" s="484">
        <v>0</v>
      </c>
      <c r="K20" s="483">
        <f t="shared" ref="K20" si="3">SUM(H20:J20)</f>
        <v>24065</v>
      </c>
      <c r="L20" s="513">
        <f t="shared" ref="L20" si="4">K20/E20*100</f>
        <v>121.36877143433529</v>
      </c>
      <c r="M20" s="481">
        <f t="shared" ref="M20" si="5">K20/F20*100</f>
        <v>92.095620243815162</v>
      </c>
      <c r="N20" s="430"/>
    </row>
    <row r="21" spans="1:16" s="424" customFormat="1" ht="15" customHeight="1" x14ac:dyDescent="0.2">
      <c r="A21" s="492">
        <v>6221</v>
      </c>
      <c r="B21" s="677" t="s">
        <v>164</v>
      </c>
      <c r="C21" s="490">
        <v>0</v>
      </c>
      <c r="D21" s="637">
        <v>100</v>
      </c>
      <c r="E21" s="489">
        <v>0</v>
      </c>
      <c r="F21" s="488">
        <v>0</v>
      </c>
      <c r="G21" s="487">
        <v>0</v>
      </c>
      <c r="H21" s="486">
        <v>0</v>
      </c>
      <c r="I21" s="485">
        <v>0</v>
      </c>
      <c r="J21" s="484">
        <v>0</v>
      </c>
      <c r="K21" s="483">
        <f t="shared" si="2"/>
        <v>0</v>
      </c>
      <c r="L21" s="686" t="s">
        <v>91</v>
      </c>
      <c r="M21" s="687" t="s">
        <v>91</v>
      </c>
      <c r="N21" s="430"/>
    </row>
    <row r="22" spans="1:16" s="424" customFormat="1" ht="15" customHeight="1" x14ac:dyDescent="0.2">
      <c r="A22" s="492">
        <v>6223</v>
      </c>
      <c r="B22" s="677" t="s">
        <v>163</v>
      </c>
      <c r="C22" s="490">
        <v>6200</v>
      </c>
      <c r="D22" s="637">
        <v>2836.92</v>
      </c>
      <c r="E22" s="489">
        <v>6200</v>
      </c>
      <c r="F22" s="488">
        <v>6296.8</v>
      </c>
      <c r="G22" s="487">
        <v>2022.79</v>
      </c>
      <c r="H22" s="486">
        <v>5700</v>
      </c>
      <c r="I22" s="485">
        <v>0</v>
      </c>
      <c r="J22" s="484">
        <v>500</v>
      </c>
      <c r="K22" s="483">
        <f t="shared" si="2"/>
        <v>6200</v>
      </c>
      <c r="L22" s="513">
        <f t="shared" si="0"/>
        <v>100</v>
      </c>
      <c r="M22" s="481">
        <f t="shared" si="1"/>
        <v>98.462711218396649</v>
      </c>
      <c r="N22" s="430"/>
    </row>
    <row r="23" spans="1:16" s="424" customFormat="1" ht="15" customHeight="1" x14ac:dyDescent="0.2">
      <c r="A23" s="492">
        <v>6330</v>
      </c>
      <c r="B23" s="677" t="s">
        <v>162</v>
      </c>
      <c r="C23" s="490">
        <v>0</v>
      </c>
      <c r="D23" s="637">
        <v>680</v>
      </c>
      <c r="E23" s="489">
        <v>0</v>
      </c>
      <c r="F23" s="488">
        <v>750</v>
      </c>
      <c r="G23" s="487">
        <v>562.5</v>
      </c>
      <c r="H23" s="486">
        <v>0</v>
      </c>
      <c r="I23" s="485">
        <v>0</v>
      </c>
      <c r="J23" s="484">
        <v>0</v>
      </c>
      <c r="K23" s="483">
        <f t="shared" si="2"/>
        <v>0</v>
      </c>
      <c r="L23" s="686" t="s">
        <v>91</v>
      </c>
      <c r="M23" s="481">
        <f t="shared" si="1"/>
        <v>0</v>
      </c>
      <c r="N23" s="430"/>
    </row>
    <row r="24" spans="1:16" s="424" customFormat="1" ht="15" customHeight="1" thickBot="1" x14ac:dyDescent="0.25">
      <c r="A24" s="584">
        <v>6409</v>
      </c>
      <c r="B24" s="666" t="s">
        <v>173</v>
      </c>
      <c r="C24" s="583">
        <v>680</v>
      </c>
      <c r="D24" s="685">
        <v>0</v>
      </c>
      <c r="E24" s="582">
        <v>750</v>
      </c>
      <c r="F24" s="581">
        <v>0</v>
      </c>
      <c r="G24" s="580">
        <v>0</v>
      </c>
      <c r="H24" s="579">
        <v>750</v>
      </c>
      <c r="I24" s="578">
        <v>0</v>
      </c>
      <c r="J24" s="577">
        <v>0</v>
      </c>
      <c r="K24" s="576">
        <f t="shared" si="2"/>
        <v>750</v>
      </c>
      <c r="L24" s="674">
        <f t="shared" si="0"/>
        <v>100</v>
      </c>
      <c r="M24" s="688" t="s">
        <v>91</v>
      </c>
      <c r="N24" s="430"/>
    </row>
    <row r="25" spans="1:16" s="402" customFormat="1" ht="20.100000000000001" customHeight="1" thickBot="1" x14ac:dyDescent="0.3">
      <c r="A25" s="433"/>
      <c r="B25" s="434" t="s">
        <v>129</v>
      </c>
      <c r="C25" s="480">
        <f>SUM(C8:C24)</f>
        <v>82000</v>
      </c>
      <c r="D25" s="598">
        <f t="shared" ref="D25:G25" si="6">SUM(D8:D24)</f>
        <v>68503.22</v>
      </c>
      <c r="E25" s="479">
        <f t="shared" si="6"/>
        <v>82356</v>
      </c>
      <c r="F25" s="478">
        <f t="shared" si="6"/>
        <v>148112.66</v>
      </c>
      <c r="G25" s="575">
        <f t="shared" si="6"/>
        <v>47531.850000000006</v>
      </c>
      <c r="H25" s="477">
        <f>H8+H9+H10+H11+H12+H13+H14+H15+H16+H20+H21+H22+H24+H23</f>
        <v>82332</v>
      </c>
      <c r="I25" s="476">
        <f t="shared" ref="I25:K25" si="7">I8+I9+I10+I11+I12+I13+I14+I15+I16+I20+I21+I22+I24+I23</f>
        <v>3930</v>
      </c>
      <c r="J25" s="475">
        <f t="shared" si="7"/>
        <v>2011</v>
      </c>
      <c r="K25" s="474">
        <f t="shared" si="7"/>
        <v>88273</v>
      </c>
      <c r="L25" s="512">
        <f t="shared" si="0"/>
        <v>107.18466171256496</v>
      </c>
      <c r="M25" s="435">
        <f t="shared" si="1"/>
        <v>59.598551535027454</v>
      </c>
      <c r="N25" s="436"/>
    </row>
    <row r="26" spans="1:16" ht="15" customHeight="1" x14ac:dyDescent="0.25">
      <c r="A26" s="437"/>
      <c r="B26" s="437"/>
      <c r="C26" s="438"/>
      <c r="D26" s="638"/>
      <c r="E26" s="438"/>
      <c r="F26" s="439"/>
      <c r="G26" s="439"/>
      <c r="H26" s="440"/>
      <c r="I26" s="440"/>
      <c r="J26" s="440"/>
      <c r="K26" s="440"/>
      <c r="L26" s="441"/>
      <c r="M26" s="442"/>
      <c r="N26" s="430"/>
    </row>
    <row r="27" spans="1:16" ht="15.75" customHeight="1" x14ac:dyDescent="0.25">
      <c r="A27" s="511"/>
      <c r="B27" s="510"/>
      <c r="C27" s="508"/>
      <c r="D27" s="509"/>
      <c r="E27" s="508"/>
      <c r="F27" s="509"/>
      <c r="G27" s="509"/>
      <c r="H27" s="508"/>
      <c r="I27" s="508"/>
      <c r="J27" s="508"/>
      <c r="K27" s="508"/>
      <c r="L27" s="507"/>
      <c r="M27" s="506"/>
      <c r="N27" s="505"/>
      <c r="O27" s="504"/>
      <c r="P27" s="504"/>
    </row>
    <row r="28" spans="1:16" x14ac:dyDescent="0.2">
      <c r="K28" s="1116"/>
    </row>
    <row r="29" spans="1:16" x14ac:dyDescent="0.2">
      <c r="K29" s="1132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:K19 K21:K24" formulaRange="1"/>
    <ignoredError sqref="K20" formula="1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zoomScaleNormal="100" workbookViewId="0">
      <selection activeCell="J20" sqref="J20"/>
    </sheetView>
  </sheetViews>
  <sheetFormatPr defaultRowHeight="12.75" x14ac:dyDescent="0.2"/>
  <cols>
    <col min="1" max="1" width="6.7109375" style="73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14" ht="14.25" x14ac:dyDescent="0.2">
      <c r="M1" s="401"/>
    </row>
    <row r="2" spans="1:14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14" ht="20.100000000000001" customHeight="1" x14ac:dyDescent="0.25">
      <c r="A4" s="741" t="s">
        <v>227</v>
      </c>
      <c r="L4" s="472"/>
    </row>
    <row r="5" spans="1:14" ht="15" customHeight="1" thickBot="1" x14ac:dyDescent="0.3">
      <c r="A5" s="737"/>
      <c r="M5" s="472" t="s">
        <v>0</v>
      </c>
    </row>
    <row r="6" spans="1:14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408" t="s">
        <v>108</v>
      </c>
      <c r="E6" s="502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496" t="s">
        <v>111</v>
      </c>
      <c r="M6" s="496" t="s">
        <v>141</v>
      </c>
    </row>
    <row r="7" spans="1:14" s="422" customFormat="1" ht="20.100000000000001" customHeight="1" thickBot="1" x14ac:dyDescent="0.3">
      <c r="A7" s="738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420"/>
      <c r="M7" s="421"/>
    </row>
    <row r="8" spans="1:14" s="424" customFormat="1" ht="15" customHeight="1" x14ac:dyDescent="0.2">
      <c r="A8" s="588">
        <v>6172</v>
      </c>
      <c r="B8" s="589" t="s">
        <v>161</v>
      </c>
      <c r="C8" s="633">
        <v>69728</v>
      </c>
      <c r="D8" s="636">
        <v>65358.32</v>
      </c>
      <c r="E8" s="591">
        <v>69425</v>
      </c>
      <c r="F8" s="592">
        <v>88516.97</v>
      </c>
      <c r="G8" s="590">
        <v>39837.49</v>
      </c>
      <c r="H8" s="593">
        <v>59804</v>
      </c>
      <c r="I8" s="594">
        <v>7397</v>
      </c>
      <c r="J8" s="733">
        <v>3099</v>
      </c>
      <c r="K8" s="539">
        <f>SUM(H8:J8)</f>
        <v>70300</v>
      </c>
      <c r="L8" s="634">
        <f>K8/E8*100</f>
        <v>101.26035289881166</v>
      </c>
      <c r="M8" s="541">
        <f>K8/F8*100</f>
        <v>79.419799389879699</v>
      </c>
      <c r="N8" s="430"/>
    </row>
    <row r="9" spans="1:14" s="424" customFormat="1" ht="15" customHeight="1" x14ac:dyDescent="0.2">
      <c r="A9" s="492"/>
      <c r="B9" s="432" t="s">
        <v>150</v>
      </c>
      <c r="C9" s="490"/>
      <c r="D9" s="637"/>
      <c r="E9" s="489"/>
      <c r="F9" s="488"/>
      <c r="G9" s="487"/>
      <c r="H9" s="486"/>
      <c r="I9" s="485"/>
      <c r="J9" s="656"/>
      <c r="K9" s="483"/>
      <c r="L9" s="493"/>
      <c r="M9" s="431"/>
      <c r="N9" s="430"/>
    </row>
    <row r="10" spans="1:14" s="424" customFormat="1" ht="15" customHeight="1" thickBot="1" x14ac:dyDescent="0.25">
      <c r="A10" s="492"/>
      <c r="B10" s="425" t="s">
        <v>321</v>
      </c>
      <c r="C10" s="573"/>
      <c r="D10" s="683"/>
      <c r="E10" s="572"/>
      <c r="F10" s="571"/>
      <c r="G10" s="570"/>
      <c r="H10" s="569">
        <v>6800</v>
      </c>
      <c r="I10" s="568">
        <v>800</v>
      </c>
      <c r="J10" s="662">
        <v>475</v>
      </c>
      <c r="K10" s="601">
        <f>SUM(H10:J10)</f>
        <v>8075</v>
      </c>
      <c r="L10" s="565" t="s">
        <v>91</v>
      </c>
      <c r="M10" s="426" t="s">
        <v>91</v>
      </c>
      <c r="N10" s="430"/>
    </row>
    <row r="11" spans="1:14" s="402" customFormat="1" ht="20.100000000000001" customHeight="1" thickBot="1" x14ac:dyDescent="0.3">
      <c r="A11" s="739"/>
      <c r="B11" s="434" t="s">
        <v>129</v>
      </c>
      <c r="C11" s="480">
        <f>SUM(C8:C10)</f>
        <v>69728</v>
      </c>
      <c r="D11" s="598">
        <f t="shared" ref="D11:G11" si="0">SUM(D8:D10)</f>
        <v>65358.32</v>
      </c>
      <c r="E11" s="480">
        <f t="shared" si="0"/>
        <v>69425</v>
      </c>
      <c r="F11" s="598">
        <f t="shared" si="0"/>
        <v>88516.97</v>
      </c>
      <c r="G11" s="968">
        <f t="shared" si="0"/>
        <v>39837.49</v>
      </c>
      <c r="H11" s="734">
        <f>H8</f>
        <v>59804</v>
      </c>
      <c r="I11" s="480">
        <f t="shared" ref="I11:K11" si="1">I8</f>
        <v>7397</v>
      </c>
      <c r="J11" s="735">
        <f t="shared" si="1"/>
        <v>3099</v>
      </c>
      <c r="K11" s="474">
        <f t="shared" si="1"/>
        <v>70300</v>
      </c>
      <c r="L11" s="459">
        <f>K11/E11*100</f>
        <v>101.26035289881166</v>
      </c>
      <c r="M11" s="435">
        <f>K11/F11*100</f>
        <v>79.419799389879699</v>
      </c>
      <c r="N11" s="436"/>
    </row>
    <row r="12" spans="1:14" ht="15" customHeight="1" x14ac:dyDescent="0.25">
      <c r="A12" s="740"/>
      <c r="B12" s="437"/>
      <c r="C12" s="438"/>
      <c r="D12" s="638"/>
      <c r="E12" s="438"/>
      <c r="F12" s="439"/>
      <c r="G12" s="439"/>
      <c r="H12" s="440"/>
      <c r="I12" s="440"/>
      <c r="J12" s="440"/>
      <c r="K12" s="440"/>
      <c r="L12" s="458"/>
      <c r="M12" s="442"/>
      <c r="N12" s="430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0"/>
  <sheetViews>
    <sheetView zoomScaleNormal="100" workbookViewId="0">
      <selection activeCell="M17" sqref="M17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57" ht="14.25" x14ac:dyDescent="0.2">
      <c r="M1" s="401"/>
    </row>
    <row r="2" spans="1:257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57" ht="20.100000000000001" customHeight="1" x14ac:dyDescent="0.25">
      <c r="A4" s="405" t="s">
        <v>180</v>
      </c>
      <c r="L4" s="404"/>
    </row>
    <row r="5" spans="1:257" ht="15" customHeight="1" thickBot="1" x14ac:dyDescent="0.3">
      <c r="A5" s="405"/>
      <c r="M5" s="404" t="s">
        <v>0</v>
      </c>
    </row>
    <row r="6" spans="1:257" s="413" customFormat="1" ht="35.25" customHeight="1" thickBot="1" x14ac:dyDescent="0.25">
      <c r="A6" s="406" t="s">
        <v>139</v>
      </c>
      <c r="B6" s="406" t="s">
        <v>140</v>
      </c>
      <c r="C6" s="407" t="s">
        <v>90</v>
      </c>
      <c r="D6" s="408" t="s">
        <v>108</v>
      </c>
      <c r="E6" s="407" t="s">
        <v>109</v>
      </c>
      <c r="F6" s="408" t="s">
        <v>392</v>
      </c>
      <c r="G6" s="408" t="s">
        <v>393</v>
      </c>
      <c r="H6" s="409" t="s">
        <v>133</v>
      </c>
      <c r="I6" s="410" t="s">
        <v>134</v>
      </c>
      <c r="J6" s="498" t="s">
        <v>359</v>
      </c>
      <c r="K6" s="411" t="s">
        <v>135</v>
      </c>
      <c r="L6" s="412" t="s">
        <v>111</v>
      </c>
      <c r="M6" s="412" t="s">
        <v>141</v>
      </c>
    </row>
    <row r="7" spans="1:257" s="422" customFormat="1" ht="20.100000000000001" customHeight="1" thickBot="1" x14ac:dyDescent="0.3">
      <c r="A7" s="414"/>
      <c r="B7" s="415" t="s">
        <v>142</v>
      </c>
      <c r="C7" s="416"/>
      <c r="D7" s="597"/>
      <c r="E7" s="416"/>
      <c r="F7" s="417"/>
      <c r="G7" s="417"/>
      <c r="H7" s="418"/>
      <c r="I7" s="418"/>
      <c r="J7" s="418"/>
      <c r="K7" s="419"/>
      <c r="L7" s="420"/>
      <c r="M7" s="421"/>
    </row>
    <row r="8" spans="1:257" s="424" customFormat="1" ht="15" customHeight="1" x14ac:dyDescent="0.2">
      <c r="A8" s="538">
        <v>6113</v>
      </c>
      <c r="B8" s="445" t="s">
        <v>179</v>
      </c>
      <c r="C8" s="667">
        <v>3000</v>
      </c>
      <c r="D8" s="564">
        <v>0</v>
      </c>
      <c r="E8" s="536">
        <v>1500</v>
      </c>
      <c r="F8" s="535">
        <v>1500</v>
      </c>
      <c r="G8" s="563">
        <v>436.78</v>
      </c>
      <c r="H8" s="533">
        <v>0</v>
      </c>
      <c r="I8" s="536">
        <v>0</v>
      </c>
      <c r="J8" s="532">
        <v>0</v>
      </c>
      <c r="K8" s="539">
        <f>SUM(H8:J8)</f>
        <v>0</v>
      </c>
      <c r="L8" s="540">
        <f>K8/E8*100</f>
        <v>0</v>
      </c>
      <c r="M8" s="541">
        <f>K8/F8*100</f>
        <v>0</v>
      </c>
      <c r="N8" s="423"/>
      <c r="O8" s="423"/>
      <c r="P8" s="423"/>
      <c r="Q8" s="423"/>
      <c r="R8" s="423"/>
      <c r="S8" s="423"/>
      <c r="T8" s="423"/>
      <c r="U8" s="423"/>
      <c r="V8" s="423"/>
    </row>
    <row r="9" spans="1:257" s="427" customFormat="1" ht="15" customHeight="1" x14ac:dyDescent="0.2">
      <c r="A9" s="551">
        <v>6172</v>
      </c>
      <c r="B9" s="494" t="s">
        <v>161</v>
      </c>
      <c r="C9" s="690">
        <f>15001</f>
        <v>15001</v>
      </c>
      <c r="D9" s="557">
        <v>13568.23</v>
      </c>
      <c r="E9" s="520">
        <v>18000</v>
      </c>
      <c r="F9" s="519">
        <v>25751.52</v>
      </c>
      <c r="G9" s="558">
        <v>8514.8799999999992</v>
      </c>
      <c r="H9" s="517">
        <v>17659</v>
      </c>
      <c r="I9" s="520">
        <v>2212</v>
      </c>
      <c r="J9" s="516">
        <v>4598</v>
      </c>
      <c r="K9" s="523">
        <f>SUM(H9:J9)</f>
        <v>24469</v>
      </c>
      <c r="L9" s="553">
        <f>K9/E9*100</f>
        <v>135.9388888888889</v>
      </c>
      <c r="M9" s="431">
        <f>K9/F9*100</f>
        <v>95.019633792490694</v>
      </c>
      <c r="IW9" s="428"/>
    </row>
    <row r="10" spans="1:257" s="427" customFormat="1" ht="15" customHeight="1" x14ac:dyDescent="0.2">
      <c r="A10" s="522"/>
      <c r="B10" s="425" t="s">
        <v>178</v>
      </c>
      <c r="C10" s="691"/>
      <c r="D10" s="561"/>
      <c r="E10" s="543"/>
      <c r="F10" s="544"/>
      <c r="G10" s="560"/>
      <c r="H10" s="546"/>
      <c r="I10" s="543"/>
      <c r="J10" s="547"/>
      <c r="K10" s="549"/>
      <c r="L10" s="550"/>
      <c r="M10" s="426"/>
      <c r="IW10" s="428"/>
    </row>
    <row r="11" spans="1:257" s="427" customFormat="1" ht="15" customHeight="1" x14ac:dyDescent="0.2">
      <c r="A11" s="522"/>
      <c r="B11" s="425" t="s">
        <v>321</v>
      </c>
      <c r="C11" s="691"/>
      <c r="D11" s="561"/>
      <c r="E11" s="543"/>
      <c r="F11" s="544"/>
      <c r="G11" s="560"/>
      <c r="H11" s="546">
        <v>250</v>
      </c>
      <c r="I11" s="543">
        <v>0</v>
      </c>
      <c r="J11" s="547">
        <v>0</v>
      </c>
      <c r="K11" s="549">
        <f>SUM(H11:J11)</f>
        <v>250</v>
      </c>
      <c r="L11" s="550" t="s">
        <v>91</v>
      </c>
      <c r="M11" s="426" t="s">
        <v>91</v>
      </c>
      <c r="IW11" s="428"/>
    </row>
    <row r="12" spans="1:257" s="427" customFormat="1" ht="25.5" x14ac:dyDescent="0.2">
      <c r="A12" s="551">
        <v>6172</v>
      </c>
      <c r="B12" s="494" t="s">
        <v>177</v>
      </c>
      <c r="C12" s="690">
        <v>6000</v>
      </c>
      <c r="D12" s="557">
        <v>6379.32</v>
      </c>
      <c r="E12" s="520">
        <v>6492</v>
      </c>
      <c r="F12" s="559">
        <v>6652.1559999999999</v>
      </c>
      <c r="G12" s="558">
        <v>3147.02</v>
      </c>
      <c r="H12" s="517">
        <v>6601</v>
      </c>
      <c r="I12" s="520">
        <v>0</v>
      </c>
      <c r="J12" s="516">
        <v>0</v>
      </c>
      <c r="K12" s="523">
        <f>SUM(H12:J12)</f>
        <v>6601</v>
      </c>
      <c r="L12" s="553">
        <f>K12/E12*100</f>
        <v>101.67898952556993</v>
      </c>
      <c r="M12" s="431">
        <f>K12/F12*100</f>
        <v>99.230986164485628</v>
      </c>
      <c r="IW12" s="428"/>
    </row>
    <row r="13" spans="1:257" s="427" customFormat="1" ht="26.25" customHeight="1" x14ac:dyDescent="0.2">
      <c r="A13" s="551">
        <v>6172</v>
      </c>
      <c r="B13" s="494" t="s">
        <v>176</v>
      </c>
      <c r="C13" s="690">
        <v>3599</v>
      </c>
      <c r="D13" s="557">
        <v>3234.84</v>
      </c>
      <c r="E13" s="520">
        <v>3433</v>
      </c>
      <c r="F13" s="519">
        <v>3515.5039999999999</v>
      </c>
      <c r="G13" s="558">
        <v>2255.64</v>
      </c>
      <c r="H13" s="517">
        <v>3355</v>
      </c>
      <c r="I13" s="520">
        <v>0</v>
      </c>
      <c r="J13" s="516">
        <v>0</v>
      </c>
      <c r="K13" s="523">
        <f>SUM(H13:J13)</f>
        <v>3355</v>
      </c>
      <c r="L13" s="553">
        <f>K13/E13*100</f>
        <v>97.727934750946702</v>
      </c>
      <c r="M13" s="431">
        <f>K13/F13*100</f>
        <v>95.434395750936432</v>
      </c>
      <c r="IW13" s="428"/>
    </row>
    <row r="14" spans="1:257" s="427" customFormat="1" ht="15" customHeight="1" x14ac:dyDescent="0.2">
      <c r="A14" s="551">
        <v>6172</v>
      </c>
      <c r="B14" s="494" t="s">
        <v>175</v>
      </c>
      <c r="C14" s="690">
        <v>20000</v>
      </c>
      <c r="D14" s="557">
        <v>44.49</v>
      </c>
      <c r="E14" s="520">
        <v>4500</v>
      </c>
      <c r="F14" s="519">
        <v>0</v>
      </c>
      <c r="G14" s="558">
        <v>0</v>
      </c>
      <c r="H14" s="517">
        <v>0</v>
      </c>
      <c r="I14" s="520">
        <v>0</v>
      </c>
      <c r="J14" s="516">
        <v>0</v>
      </c>
      <c r="K14" s="523">
        <f>SUM(H14:J14)</f>
        <v>0</v>
      </c>
      <c r="L14" s="692" t="s">
        <v>91</v>
      </c>
      <c r="M14" s="693" t="s">
        <v>91</v>
      </c>
      <c r="IW14" s="428"/>
    </row>
    <row r="15" spans="1:257" s="424" customFormat="1" ht="15" customHeight="1" thickBot="1" x14ac:dyDescent="0.25">
      <c r="A15" s="551">
        <v>6172</v>
      </c>
      <c r="B15" s="494" t="s">
        <v>174</v>
      </c>
      <c r="C15" s="690">
        <v>2000</v>
      </c>
      <c r="D15" s="689">
        <v>0</v>
      </c>
      <c r="E15" s="489">
        <v>5000</v>
      </c>
      <c r="F15" s="488">
        <v>0</v>
      </c>
      <c r="G15" s="556">
        <v>0</v>
      </c>
      <c r="H15" s="517">
        <v>0</v>
      </c>
      <c r="I15" s="489">
        <v>0</v>
      </c>
      <c r="J15" s="485">
        <v>0</v>
      </c>
      <c r="K15" s="483">
        <v>0</v>
      </c>
      <c r="L15" s="692" t="s">
        <v>91</v>
      </c>
      <c r="M15" s="693" t="s">
        <v>91</v>
      </c>
      <c r="N15" s="430"/>
    </row>
    <row r="16" spans="1:257" s="402" customFormat="1" ht="20.100000000000001" customHeight="1" thickBot="1" x14ac:dyDescent="0.3">
      <c r="A16" s="433"/>
      <c r="B16" s="434" t="s">
        <v>129</v>
      </c>
      <c r="C16" s="480">
        <f>SUM(C8:C15)</f>
        <v>49600</v>
      </c>
      <c r="D16" s="598">
        <f t="shared" ref="D16:G16" si="0">SUM(D8:D15)</f>
        <v>23226.880000000001</v>
      </c>
      <c r="E16" s="479">
        <f t="shared" si="0"/>
        <v>38925</v>
      </c>
      <c r="F16" s="478">
        <f t="shared" si="0"/>
        <v>37419.18</v>
      </c>
      <c r="G16" s="555">
        <f t="shared" si="0"/>
        <v>14354.32</v>
      </c>
      <c r="H16" s="477">
        <f>H8+H9+H12+H13+H14+H15</f>
        <v>27615</v>
      </c>
      <c r="I16" s="476">
        <f t="shared" ref="I16:K16" si="1">I8+I9+I12+I13+I14+I15</f>
        <v>2212</v>
      </c>
      <c r="J16" s="475">
        <f t="shared" si="1"/>
        <v>4598</v>
      </c>
      <c r="K16" s="474">
        <f t="shared" si="1"/>
        <v>34425</v>
      </c>
      <c r="L16" s="512">
        <f>K16/E16*100</f>
        <v>88.439306358381501</v>
      </c>
      <c r="M16" s="435">
        <f>K16/F16*100</f>
        <v>91.99827468159377</v>
      </c>
      <c r="N16" s="436"/>
    </row>
    <row r="17" spans="1:14" ht="15" customHeight="1" x14ac:dyDescent="0.25">
      <c r="A17" s="437"/>
      <c r="B17" s="437"/>
      <c r="C17" s="438"/>
      <c r="D17" s="638"/>
      <c r="E17" s="438"/>
      <c r="F17" s="439"/>
      <c r="G17" s="439"/>
      <c r="H17" s="440"/>
      <c r="I17" s="440"/>
      <c r="J17" s="440"/>
      <c r="K17" s="440"/>
      <c r="L17" s="441"/>
      <c r="M17" s="442"/>
      <c r="N17" s="430"/>
    </row>
    <row r="20" spans="1:14" x14ac:dyDescent="0.2">
      <c r="K20" s="1116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:K15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31"/>
  <sheetViews>
    <sheetView zoomScaleNormal="100" zoomScalePageLayoutView="59" workbookViewId="0">
      <selection activeCell="K21" sqref="K21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746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45" ht="14.25" x14ac:dyDescent="0.2">
      <c r="M1" s="401"/>
    </row>
    <row r="2" spans="1:245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45" ht="20.100000000000001" customHeight="1" x14ac:dyDescent="0.25">
      <c r="A4" s="405" t="s">
        <v>290</v>
      </c>
      <c r="L4" s="472"/>
    </row>
    <row r="5" spans="1:245" ht="15" customHeight="1" thickBot="1" x14ac:dyDescent="0.3">
      <c r="A5" s="405"/>
      <c r="M5" s="472" t="s">
        <v>0</v>
      </c>
    </row>
    <row r="6" spans="1:245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501" t="s">
        <v>108</v>
      </c>
      <c r="E6" s="502" t="s">
        <v>109</v>
      </c>
      <c r="F6" s="408" t="s">
        <v>392</v>
      </c>
      <c r="G6" s="408" t="s">
        <v>393</v>
      </c>
      <c r="H6" s="948" t="s">
        <v>133</v>
      </c>
      <c r="I6" s="949" t="s">
        <v>134</v>
      </c>
      <c r="J6" s="498" t="s">
        <v>359</v>
      </c>
      <c r="K6" s="950" t="s">
        <v>135</v>
      </c>
      <c r="L6" s="496" t="s">
        <v>111</v>
      </c>
      <c r="M6" s="496" t="s">
        <v>141</v>
      </c>
    </row>
    <row r="7" spans="1:245" s="422" customFormat="1" ht="20.100000000000001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420"/>
      <c r="M7" s="421"/>
    </row>
    <row r="8" spans="1:245" s="424" customFormat="1" ht="15.75" customHeight="1" x14ac:dyDescent="0.2">
      <c r="A8" s="859">
        <v>2212</v>
      </c>
      <c r="B8" s="942" t="s">
        <v>223</v>
      </c>
      <c r="C8" s="857">
        <v>21050</v>
      </c>
      <c r="D8" s="878">
        <v>3461.51</v>
      </c>
      <c r="E8" s="857">
        <v>52100</v>
      </c>
      <c r="F8" s="856">
        <v>13800</v>
      </c>
      <c r="G8" s="881">
        <v>1511.13</v>
      </c>
      <c r="H8" s="855">
        <v>3620</v>
      </c>
      <c r="I8" s="854">
        <v>45430</v>
      </c>
      <c r="J8" s="884">
        <v>0</v>
      </c>
      <c r="K8" s="835">
        <f>SUM(H8:J8)</f>
        <v>49050</v>
      </c>
      <c r="L8" s="853">
        <f>K8/E8*100</f>
        <v>94.145873320537433</v>
      </c>
      <c r="M8" s="872">
        <f>K8/F8*100</f>
        <v>355.43478260869563</v>
      </c>
    </row>
    <row r="9" spans="1:245" s="427" customFormat="1" ht="15.75" customHeight="1" x14ac:dyDescent="0.2">
      <c r="A9" s="1034"/>
      <c r="B9" s="1035" t="s">
        <v>150</v>
      </c>
      <c r="C9" s="1036"/>
      <c r="D9" s="1037"/>
      <c r="E9" s="1036"/>
      <c r="F9" s="1038"/>
      <c r="G9" s="1039"/>
      <c r="H9" s="1040"/>
      <c r="I9" s="1041"/>
      <c r="J9" s="1042"/>
      <c r="K9" s="1043"/>
      <c r="L9" s="1044"/>
      <c r="M9" s="1045"/>
    </row>
    <row r="10" spans="1:245" s="427" customFormat="1" ht="15.75" customHeight="1" x14ac:dyDescent="0.2">
      <c r="A10" s="1034"/>
      <c r="B10" s="1035" t="s">
        <v>321</v>
      </c>
      <c r="C10" s="1036"/>
      <c r="D10" s="1037"/>
      <c r="E10" s="1036"/>
      <c r="F10" s="1038"/>
      <c r="G10" s="1039"/>
      <c r="H10" s="1040">
        <v>0</v>
      </c>
      <c r="I10" s="1041">
        <v>40000</v>
      </c>
      <c r="J10" s="1042">
        <v>0</v>
      </c>
      <c r="K10" s="1043">
        <f>SUM(H10:J10)</f>
        <v>40000</v>
      </c>
      <c r="L10" s="1044" t="s">
        <v>91</v>
      </c>
      <c r="M10" s="1045" t="s">
        <v>91</v>
      </c>
    </row>
    <row r="11" spans="1:245" s="424" customFormat="1" ht="27.75" customHeight="1" x14ac:dyDescent="0.2">
      <c r="A11" s="852">
        <v>2212</v>
      </c>
      <c r="B11" s="1046" t="s">
        <v>324</v>
      </c>
      <c r="C11" s="838">
        <v>1310079</v>
      </c>
      <c r="D11" s="876">
        <v>1424461.42</v>
      </c>
      <c r="E11" s="838">
        <v>1539967</v>
      </c>
      <c r="F11" s="837">
        <v>1902172.12</v>
      </c>
      <c r="G11" s="883">
        <v>1242810.8999999999</v>
      </c>
      <c r="H11" s="850">
        <f>SUM(H13:H15)</f>
        <v>1544040</v>
      </c>
      <c r="I11" s="836">
        <f t="shared" ref="I11:J11" si="0">SUM(I13:I15)</f>
        <v>0</v>
      </c>
      <c r="J11" s="886">
        <f t="shared" si="0"/>
        <v>0</v>
      </c>
      <c r="K11" s="887">
        <f t="shared" ref="K11:K28" si="1">SUM(H11:J11)</f>
        <v>1544040</v>
      </c>
      <c r="L11" s="842">
        <f t="shared" ref="L11:L29" si="2">K11/E11*100</f>
        <v>100.26448618704167</v>
      </c>
      <c r="M11" s="841">
        <f t="shared" ref="M11:M28" si="3">K11/F11*100</f>
        <v>81.172465086913377</v>
      </c>
    </row>
    <row r="12" spans="1:245" s="427" customFormat="1" ht="15" customHeight="1" x14ac:dyDescent="0.2">
      <c r="A12" s="870"/>
      <c r="B12" s="941" t="s">
        <v>150</v>
      </c>
      <c r="C12" s="868"/>
      <c r="D12" s="877"/>
      <c r="E12" s="868"/>
      <c r="F12" s="867"/>
      <c r="G12" s="882"/>
      <c r="H12" s="866"/>
      <c r="I12" s="865"/>
      <c r="J12" s="885"/>
      <c r="K12" s="917"/>
      <c r="L12" s="864"/>
      <c r="M12" s="863"/>
    </row>
    <row r="13" spans="1:245" s="427" customFormat="1" ht="15" customHeight="1" x14ac:dyDescent="0.2">
      <c r="A13" s="870"/>
      <c r="B13" s="941" t="s">
        <v>149</v>
      </c>
      <c r="C13" s="868"/>
      <c r="D13" s="877"/>
      <c r="E13" s="868"/>
      <c r="F13" s="867"/>
      <c r="G13" s="882"/>
      <c r="H13" s="866">
        <v>169271</v>
      </c>
      <c r="I13" s="865">
        <v>0</v>
      </c>
      <c r="J13" s="885">
        <v>0</v>
      </c>
      <c r="K13" s="917">
        <f t="shared" si="1"/>
        <v>169271</v>
      </c>
      <c r="L13" s="864" t="s">
        <v>91</v>
      </c>
      <c r="M13" s="863" t="s">
        <v>91</v>
      </c>
    </row>
    <row r="14" spans="1:245" s="427" customFormat="1" ht="15" customHeight="1" x14ac:dyDescent="0.2">
      <c r="A14" s="870"/>
      <c r="B14" s="941" t="s">
        <v>148</v>
      </c>
      <c r="C14" s="868"/>
      <c r="D14" s="877"/>
      <c r="E14" s="868"/>
      <c r="F14" s="867"/>
      <c r="G14" s="882"/>
      <c r="H14" s="866">
        <v>107992</v>
      </c>
      <c r="I14" s="865">
        <v>0</v>
      </c>
      <c r="J14" s="885">
        <v>0</v>
      </c>
      <c r="K14" s="917">
        <f t="shared" si="1"/>
        <v>107992</v>
      </c>
      <c r="L14" s="864" t="s">
        <v>91</v>
      </c>
      <c r="M14" s="863" t="s">
        <v>91</v>
      </c>
    </row>
    <row r="15" spans="1:245" s="427" customFormat="1" ht="15" customHeight="1" x14ac:dyDescent="0.2">
      <c r="A15" s="870"/>
      <c r="B15" s="941" t="s">
        <v>147</v>
      </c>
      <c r="C15" s="868"/>
      <c r="D15" s="877"/>
      <c r="E15" s="868"/>
      <c r="F15" s="867"/>
      <c r="G15" s="882"/>
      <c r="H15" s="866">
        <v>1266777</v>
      </c>
      <c r="I15" s="865">
        <v>0</v>
      </c>
      <c r="J15" s="885">
        <v>0</v>
      </c>
      <c r="K15" s="917">
        <f t="shared" si="1"/>
        <v>1266777</v>
      </c>
      <c r="L15" s="864" t="s">
        <v>91</v>
      </c>
      <c r="M15" s="863" t="s">
        <v>91</v>
      </c>
    </row>
    <row r="16" spans="1:245" s="424" customFormat="1" ht="15" customHeight="1" x14ac:dyDescent="0.2">
      <c r="A16" s="852">
        <v>2221</v>
      </c>
      <c r="B16" s="940" t="s">
        <v>289</v>
      </c>
      <c r="C16" s="838">
        <v>785000</v>
      </c>
      <c r="D16" s="876">
        <v>829209.98</v>
      </c>
      <c r="E16" s="838">
        <v>964000</v>
      </c>
      <c r="F16" s="837">
        <v>12500</v>
      </c>
      <c r="G16" s="883">
        <v>7135.45</v>
      </c>
      <c r="H16" s="850">
        <v>0</v>
      </c>
      <c r="I16" s="836">
        <v>0</v>
      </c>
      <c r="J16" s="886">
        <v>0</v>
      </c>
      <c r="K16" s="887">
        <f t="shared" si="1"/>
        <v>0</v>
      </c>
      <c r="L16" s="842">
        <f t="shared" si="2"/>
        <v>0</v>
      </c>
      <c r="M16" s="841">
        <f t="shared" si="3"/>
        <v>0</v>
      </c>
      <c r="IK16" s="585"/>
    </row>
    <row r="17" spans="1:245" s="424" customFormat="1" ht="15" customHeight="1" x14ac:dyDescent="0.2">
      <c r="A17" s="852">
        <v>2222</v>
      </c>
      <c r="B17" s="953" t="s">
        <v>291</v>
      </c>
      <c r="C17" s="838">
        <v>0</v>
      </c>
      <c r="D17" s="876">
        <v>65.34</v>
      </c>
      <c r="E17" s="836">
        <v>200</v>
      </c>
      <c r="F17" s="837">
        <v>200</v>
      </c>
      <c r="G17" s="883">
        <v>0</v>
      </c>
      <c r="H17" s="850">
        <v>0</v>
      </c>
      <c r="I17" s="836">
        <v>0</v>
      </c>
      <c r="J17" s="951" t="s">
        <v>285</v>
      </c>
      <c r="K17" s="887">
        <f t="shared" si="1"/>
        <v>0</v>
      </c>
      <c r="L17" s="842">
        <f t="shared" si="2"/>
        <v>0</v>
      </c>
      <c r="M17" s="841">
        <f t="shared" si="3"/>
        <v>0</v>
      </c>
      <c r="IK17" s="585"/>
    </row>
    <row r="18" spans="1:245" s="424" customFormat="1" ht="15" customHeight="1" x14ac:dyDescent="0.2">
      <c r="A18" s="852">
        <v>2223</v>
      </c>
      <c r="B18" s="940" t="s">
        <v>221</v>
      </c>
      <c r="C18" s="838">
        <v>2800</v>
      </c>
      <c r="D18" s="876">
        <v>1800</v>
      </c>
      <c r="E18" s="838">
        <v>2012</v>
      </c>
      <c r="F18" s="837">
        <v>3012</v>
      </c>
      <c r="G18" s="883">
        <v>0</v>
      </c>
      <c r="H18" s="850">
        <v>6835</v>
      </c>
      <c r="I18" s="836">
        <v>8500</v>
      </c>
      <c r="J18" s="886">
        <v>0</v>
      </c>
      <c r="K18" s="887">
        <f t="shared" si="1"/>
        <v>15335</v>
      </c>
      <c r="L18" s="842">
        <f t="shared" si="2"/>
        <v>762.1769383697814</v>
      </c>
      <c r="M18" s="841">
        <f t="shared" si="3"/>
        <v>509.13014608233726</v>
      </c>
      <c r="IG18" s="585"/>
    </row>
    <row r="19" spans="1:245" s="424" customFormat="1" ht="25.5" x14ac:dyDescent="0.2">
      <c r="A19" s="852">
        <v>2239</v>
      </c>
      <c r="B19" s="954" t="s">
        <v>292</v>
      </c>
      <c r="C19" s="838">
        <v>0</v>
      </c>
      <c r="D19" s="876">
        <v>1300</v>
      </c>
      <c r="E19" s="838">
        <v>0</v>
      </c>
      <c r="F19" s="837">
        <v>1500</v>
      </c>
      <c r="G19" s="883">
        <v>0</v>
      </c>
      <c r="H19" s="850">
        <v>0</v>
      </c>
      <c r="I19" s="836">
        <v>0</v>
      </c>
      <c r="J19" s="886"/>
      <c r="K19" s="887">
        <f t="shared" si="1"/>
        <v>0</v>
      </c>
      <c r="L19" s="955" t="s">
        <v>91</v>
      </c>
      <c r="M19" s="841">
        <f t="shared" si="3"/>
        <v>0</v>
      </c>
      <c r="IK19" s="585"/>
    </row>
    <row r="20" spans="1:245" s="424" customFormat="1" ht="15" customHeight="1" x14ac:dyDescent="0.2">
      <c r="A20" s="852">
        <v>2242</v>
      </c>
      <c r="B20" s="940" t="s">
        <v>288</v>
      </c>
      <c r="C20" s="838">
        <v>1144051</v>
      </c>
      <c r="D20" s="876">
        <v>1144041</v>
      </c>
      <c r="E20" s="838">
        <v>1200616</v>
      </c>
      <c r="F20" s="837">
        <v>1000</v>
      </c>
      <c r="G20" s="883">
        <v>0</v>
      </c>
      <c r="H20" s="850">
        <v>0</v>
      </c>
      <c r="I20" s="836">
        <v>0</v>
      </c>
      <c r="J20" s="886">
        <v>0</v>
      </c>
      <c r="K20" s="887">
        <f t="shared" si="1"/>
        <v>0</v>
      </c>
      <c r="L20" s="842">
        <f t="shared" si="2"/>
        <v>0</v>
      </c>
      <c r="M20" s="841">
        <f t="shared" si="3"/>
        <v>0</v>
      </c>
      <c r="IK20" s="585"/>
    </row>
    <row r="21" spans="1:245" s="424" customFormat="1" ht="15" customHeight="1" x14ac:dyDescent="0.2">
      <c r="A21" s="852">
        <v>2292</v>
      </c>
      <c r="B21" s="940" t="s">
        <v>287</v>
      </c>
      <c r="C21" s="836">
        <v>0</v>
      </c>
      <c r="D21" s="837">
        <v>0</v>
      </c>
      <c r="E21" s="838">
        <v>0</v>
      </c>
      <c r="F21" s="837">
        <v>2156416</v>
      </c>
      <c r="G21" s="883">
        <v>1607171.95</v>
      </c>
      <c r="H21" s="934">
        <v>2422382</v>
      </c>
      <c r="I21" s="935">
        <v>0</v>
      </c>
      <c r="J21" s="945">
        <v>0</v>
      </c>
      <c r="K21" s="930">
        <f t="shared" si="1"/>
        <v>2422382</v>
      </c>
      <c r="L21" s="932" t="s">
        <v>91</v>
      </c>
      <c r="M21" s="933">
        <f t="shared" si="3"/>
        <v>112.33370555588532</v>
      </c>
      <c r="IG21" s="585"/>
    </row>
    <row r="22" spans="1:245" s="424" customFormat="1" ht="38.25" x14ac:dyDescent="0.2">
      <c r="A22" s="852">
        <v>2292</v>
      </c>
      <c r="B22" s="1046" t="s">
        <v>325</v>
      </c>
      <c r="C22" s="836">
        <v>0</v>
      </c>
      <c r="D22" s="837">
        <v>0</v>
      </c>
      <c r="E22" s="838">
        <v>0</v>
      </c>
      <c r="F22" s="837">
        <v>16000</v>
      </c>
      <c r="G22" s="883">
        <v>8000</v>
      </c>
      <c r="H22" s="934">
        <f>SUM(H24:H26)</f>
        <v>33401</v>
      </c>
      <c r="I22" s="935">
        <f t="shared" ref="I22:J22" si="4">SUM(I24:I26)</f>
        <v>0</v>
      </c>
      <c r="J22" s="945">
        <f t="shared" si="4"/>
        <v>0</v>
      </c>
      <c r="K22" s="930">
        <f t="shared" si="1"/>
        <v>33401</v>
      </c>
      <c r="L22" s="932" t="s">
        <v>91</v>
      </c>
      <c r="M22" s="933">
        <f t="shared" si="3"/>
        <v>208.75625000000002</v>
      </c>
      <c r="IG22" s="585"/>
    </row>
    <row r="23" spans="1:245" s="427" customFormat="1" ht="15" customHeight="1" x14ac:dyDescent="0.2">
      <c r="A23" s="870"/>
      <c r="B23" s="941" t="s">
        <v>150</v>
      </c>
      <c r="C23" s="865"/>
      <c r="D23" s="867"/>
      <c r="E23" s="868"/>
      <c r="F23" s="867"/>
      <c r="G23" s="882"/>
      <c r="H23" s="936"/>
      <c r="I23" s="937"/>
      <c r="J23" s="946"/>
      <c r="K23" s="931"/>
      <c r="L23" s="929"/>
      <c r="M23" s="928"/>
      <c r="IG23" s="428"/>
    </row>
    <row r="24" spans="1:245" s="427" customFormat="1" ht="15" customHeight="1" x14ac:dyDescent="0.2">
      <c r="A24" s="870"/>
      <c r="B24" s="941" t="s">
        <v>149</v>
      </c>
      <c r="C24" s="865"/>
      <c r="D24" s="867"/>
      <c r="E24" s="868"/>
      <c r="F24" s="867"/>
      <c r="G24" s="882"/>
      <c r="H24" s="936">
        <v>15936</v>
      </c>
      <c r="I24" s="937">
        <v>0</v>
      </c>
      <c r="J24" s="946">
        <v>0</v>
      </c>
      <c r="K24" s="931">
        <f t="shared" si="1"/>
        <v>15936</v>
      </c>
      <c r="L24" s="929" t="s">
        <v>91</v>
      </c>
      <c r="M24" s="928" t="s">
        <v>91</v>
      </c>
      <c r="IG24" s="428"/>
    </row>
    <row r="25" spans="1:245" s="427" customFormat="1" ht="15" customHeight="1" x14ac:dyDescent="0.2">
      <c r="A25" s="870"/>
      <c r="B25" s="941" t="s">
        <v>148</v>
      </c>
      <c r="C25" s="865"/>
      <c r="D25" s="867"/>
      <c r="E25" s="868"/>
      <c r="F25" s="867"/>
      <c r="G25" s="882"/>
      <c r="H25" s="936">
        <v>17365</v>
      </c>
      <c r="I25" s="937">
        <v>0</v>
      </c>
      <c r="J25" s="946">
        <v>0</v>
      </c>
      <c r="K25" s="931">
        <f t="shared" si="1"/>
        <v>17365</v>
      </c>
      <c r="L25" s="929" t="s">
        <v>91</v>
      </c>
      <c r="M25" s="928" t="s">
        <v>91</v>
      </c>
      <c r="IG25" s="428"/>
    </row>
    <row r="26" spans="1:245" s="427" customFormat="1" ht="15" customHeight="1" x14ac:dyDescent="0.2">
      <c r="A26" s="870"/>
      <c r="B26" s="941" t="s">
        <v>147</v>
      </c>
      <c r="C26" s="865"/>
      <c r="D26" s="867"/>
      <c r="E26" s="868"/>
      <c r="F26" s="867"/>
      <c r="G26" s="882"/>
      <c r="H26" s="936">
        <v>100</v>
      </c>
      <c r="I26" s="937">
        <v>0</v>
      </c>
      <c r="J26" s="946">
        <v>0</v>
      </c>
      <c r="K26" s="931">
        <f t="shared" si="1"/>
        <v>100</v>
      </c>
      <c r="L26" s="929" t="s">
        <v>91</v>
      </c>
      <c r="M26" s="928" t="s">
        <v>91</v>
      </c>
      <c r="IG26" s="428"/>
    </row>
    <row r="27" spans="1:245" s="424" customFormat="1" ht="15" customHeight="1" x14ac:dyDescent="0.2">
      <c r="A27" s="852">
        <v>2299</v>
      </c>
      <c r="B27" s="940" t="s">
        <v>286</v>
      </c>
      <c r="C27" s="838">
        <v>6000</v>
      </c>
      <c r="D27" s="876">
        <v>970.23</v>
      </c>
      <c r="E27" s="838">
        <v>6000</v>
      </c>
      <c r="F27" s="837">
        <v>6000</v>
      </c>
      <c r="G27" s="883">
        <v>82.31</v>
      </c>
      <c r="H27" s="850">
        <v>2500</v>
      </c>
      <c r="I27" s="836">
        <v>2500</v>
      </c>
      <c r="J27" s="886">
        <v>0</v>
      </c>
      <c r="K27" s="887">
        <f t="shared" si="1"/>
        <v>5000</v>
      </c>
      <c r="L27" s="842">
        <f t="shared" si="2"/>
        <v>83.333333333333343</v>
      </c>
      <c r="M27" s="841">
        <f t="shared" si="3"/>
        <v>83.333333333333343</v>
      </c>
      <c r="IG27" s="585"/>
    </row>
    <row r="28" spans="1:245" s="424" customFormat="1" ht="15" customHeight="1" thickBot="1" x14ac:dyDescent="0.25">
      <c r="A28" s="848">
        <v>6172</v>
      </c>
      <c r="B28" s="943" t="s">
        <v>161</v>
      </c>
      <c r="C28" s="843">
        <v>100</v>
      </c>
      <c r="D28" s="845">
        <v>99.57</v>
      </c>
      <c r="E28" s="843">
        <v>100</v>
      </c>
      <c r="F28" s="845">
        <v>100</v>
      </c>
      <c r="G28" s="889">
        <v>0</v>
      </c>
      <c r="H28" s="844">
        <v>0</v>
      </c>
      <c r="I28" s="843">
        <v>100</v>
      </c>
      <c r="J28" s="952">
        <v>0</v>
      </c>
      <c r="K28" s="947">
        <f t="shared" si="1"/>
        <v>100</v>
      </c>
      <c r="L28" s="860">
        <f t="shared" si="2"/>
        <v>100</v>
      </c>
      <c r="M28" s="892">
        <f t="shared" si="3"/>
        <v>100</v>
      </c>
      <c r="IG28" s="585"/>
    </row>
    <row r="29" spans="1:245" s="402" customFormat="1" ht="20.100000000000001" customHeight="1" thickBot="1" x14ac:dyDescent="0.3">
      <c r="A29" s="893"/>
      <c r="B29" s="944" t="s">
        <v>129</v>
      </c>
      <c r="C29" s="897">
        <f>SUM(C8:C28)</f>
        <v>3269080</v>
      </c>
      <c r="D29" s="896">
        <f t="shared" ref="D29:G29" si="5">SUM(D8:D28)</f>
        <v>3405409.05</v>
      </c>
      <c r="E29" s="897">
        <f t="shared" si="5"/>
        <v>3764995</v>
      </c>
      <c r="F29" s="898">
        <f t="shared" si="5"/>
        <v>4112700.12</v>
      </c>
      <c r="G29" s="899">
        <f t="shared" si="5"/>
        <v>2866711.7399999998</v>
      </c>
      <c r="H29" s="912">
        <f>H8+H11+H16+H17+H18+H19+H20+H21+H22+H27+H28</f>
        <v>4012778</v>
      </c>
      <c r="I29" s="913">
        <f t="shared" ref="I29:K29" si="6">I8+I11+I16+I17+I18+I19+I20+I21+I22+I27+I28</f>
        <v>56530</v>
      </c>
      <c r="J29" s="914">
        <f t="shared" si="6"/>
        <v>0</v>
      </c>
      <c r="K29" s="915">
        <f t="shared" si="6"/>
        <v>4069308</v>
      </c>
      <c r="L29" s="900">
        <f t="shared" si="2"/>
        <v>108.08269333691014</v>
      </c>
      <c r="M29" s="901">
        <f>K29/F29*100</f>
        <v>98.944923803488976</v>
      </c>
    </row>
    <row r="30" spans="1:245" ht="15" customHeight="1" x14ac:dyDescent="0.25">
      <c r="A30" s="437"/>
      <c r="B30" s="437"/>
      <c r="C30" s="438"/>
      <c r="D30" s="638"/>
      <c r="E30" s="438"/>
      <c r="F30" s="439"/>
      <c r="G30" s="439"/>
      <c r="H30" s="938"/>
      <c r="I30" s="938"/>
      <c r="J30" s="938"/>
      <c r="K30" s="440"/>
      <c r="L30" s="458"/>
      <c r="M30" s="442"/>
    </row>
    <row r="31" spans="1:245" ht="15" customHeight="1" x14ac:dyDescent="0.25">
      <c r="A31" s="437"/>
      <c r="B31" s="437"/>
      <c r="C31" s="438"/>
      <c r="D31" s="638"/>
      <c r="E31" s="438"/>
      <c r="F31" s="927"/>
      <c r="G31" s="927"/>
      <c r="H31" s="939"/>
      <c r="I31" s="939"/>
      <c r="J31" s="939"/>
      <c r="K31" s="926"/>
      <c r="L31" s="925"/>
      <c r="M31" s="924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fitToHeight="2" orientation="landscape" r:id="rId1"/>
  <headerFooter alignWithMargins="0"/>
  <ignoredErrors>
    <ignoredError sqref="J17" numberStoredAsText="1"/>
    <ignoredError sqref="K11 K13:K22 K24:K28 K8 H11:J11 H22:J22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6"/>
  <sheetViews>
    <sheetView topLeftCell="A21" zoomScaleNormal="100" workbookViewId="0">
      <selection activeCell="C56" sqref="C56"/>
    </sheetView>
  </sheetViews>
  <sheetFormatPr defaultRowHeight="12.75" x14ac:dyDescent="0.2"/>
  <cols>
    <col min="1" max="1" width="6.7109375" style="73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57" ht="14.25" x14ac:dyDescent="0.2">
      <c r="M1" s="401"/>
    </row>
    <row r="2" spans="1:257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57" ht="20.100000000000001" customHeight="1" x14ac:dyDescent="0.25">
      <c r="A4" s="741" t="s">
        <v>256</v>
      </c>
      <c r="L4" s="404"/>
    </row>
    <row r="5" spans="1:257" ht="15" customHeight="1" thickBot="1" x14ac:dyDescent="0.3">
      <c r="A5" s="737"/>
      <c r="M5" s="404" t="s">
        <v>0</v>
      </c>
    </row>
    <row r="6" spans="1:257" s="413" customFormat="1" ht="35.25" customHeight="1" thickBot="1" x14ac:dyDescent="0.25">
      <c r="A6" s="406" t="s">
        <v>139</v>
      </c>
      <c r="B6" s="406" t="s">
        <v>140</v>
      </c>
      <c r="C6" s="407" t="s">
        <v>90</v>
      </c>
      <c r="D6" s="408" t="s">
        <v>108</v>
      </c>
      <c r="E6" s="407" t="s">
        <v>109</v>
      </c>
      <c r="F6" s="408" t="s">
        <v>392</v>
      </c>
      <c r="G6" s="408" t="s">
        <v>393</v>
      </c>
      <c r="H6" s="409" t="s">
        <v>133</v>
      </c>
      <c r="I6" s="410" t="s">
        <v>134</v>
      </c>
      <c r="J6" s="498" t="s">
        <v>359</v>
      </c>
      <c r="K6" s="411" t="s">
        <v>135</v>
      </c>
      <c r="L6" s="412" t="s">
        <v>111</v>
      </c>
      <c r="M6" s="412" t="s">
        <v>141</v>
      </c>
    </row>
    <row r="7" spans="1:257" s="422" customFormat="1" ht="20.100000000000001" customHeight="1" thickBot="1" x14ac:dyDescent="0.3">
      <c r="A7" s="738"/>
      <c r="B7" s="415" t="s">
        <v>142</v>
      </c>
      <c r="C7" s="416"/>
      <c r="D7" s="597"/>
      <c r="E7" s="416"/>
      <c r="F7" s="417"/>
      <c r="G7" s="417"/>
      <c r="H7" s="418"/>
      <c r="I7" s="418"/>
      <c r="J7" s="418"/>
      <c r="K7" s="419"/>
      <c r="L7" s="420"/>
      <c r="M7" s="421"/>
    </row>
    <row r="8" spans="1:257" s="830" customFormat="1" ht="25.5" x14ac:dyDescent="0.2">
      <c r="A8" s="827"/>
      <c r="B8" s="828" t="s">
        <v>323</v>
      </c>
      <c r="C8" s="1145">
        <v>435968</v>
      </c>
      <c r="D8" s="829">
        <v>434344</v>
      </c>
      <c r="E8" s="802">
        <v>447188</v>
      </c>
      <c r="F8" s="805">
        <v>474405.95</v>
      </c>
      <c r="G8" s="1146">
        <v>335661.09</v>
      </c>
      <c r="H8" s="1144">
        <v>472688</v>
      </c>
      <c r="I8" s="717">
        <v>0</v>
      </c>
      <c r="J8" s="1147">
        <v>0</v>
      </c>
      <c r="K8" s="586">
        <f t="shared" ref="K8:K41" si="0">SUM(H8:J8)</f>
        <v>472688</v>
      </c>
      <c r="L8" s="807">
        <f t="shared" ref="L8:L37" si="1">K8/E8*100</f>
        <v>105.70229970392766</v>
      </c>
      <c r="M8" s="806">
        <f t="shared" ref="M8:M37" si="2">K8/F8*100</f>
        <v>99.637873428864026</v>
      </c>
      <c r="IW8" s="831"/>
    </row>
    <row r="9" spans="1:257" s="424" customFormat="1" ht="25.5" x14ac:dyDescent="0.2">
      <c r="A9" s="812">
        <v>3112</v>
      </c>
      <c r="B9" s="815" t="s">
        <v>253</v>
      </c>
      <c r="C9" s="777">
        <v>1820</v>
      </c>
      <c r="D9" s="743">
        <v>1855</v>
      </c>
      <c r="E9" s="520">
        <v>2019</v>
      </c>
      <c r="F9" s="519">
        <v>2296.16</v>
      </c>
      <c r="G9" s="797">
        <v>1550.2</v>
      </c>
      <c r="H9" s="521">
        <v>2131</v>
      </c>
      <c r="I9" s="516">
        <v>0</v>
      </c>
      <c r="J9" s="1148">
        <v>0</v>
      </c>
      <c r="K9" s="801">
        <f t="shared" si="0"/>
        <v>2131</v>
      </c>
      <c r="L9" s="553">
        <f t="shared" si="1"/>
        <v>105.54730064388312</v>
      </c>
      <c r="M9" s="431">
        <f t="shared" si="2"/>
        <v>92.807121454950874</v>
      </c>
      <c r="IW9" s="585"/>
    </row>
    <row r="10" spans="1:257" s="424" customFormat="1" ht="25.5" x14ac:dyDescent="0.2">
      <c r="A10" s="812">
        <v>3114</v>
      </c>
      <c r="B10" s="815" t="s">
        <v>252</v>
      </c>
      <c r="C10" s="777">
        <v>32832</v>
      </c>
      <c r="D10" s="743">
        <v>36188.019999999997</v>
      </c>
      <c r="E10" s="520">
        <v>36417</v>
      </c>
      <c r="F10" s="519">
        <v>41161.760000000002</v>
      </c>
      <c r="G10" s="797">
        <v>28790.97</v>
      </c>
      <c r="H10" s="521">
        <v>38451</v>
      </c>
      <c r="I10" s="516">
        <v>0</v>
      </c>
      <c r="J10" s="1148">
        <v>0</v>
      </c>
      <c r="K10" s="801">
        <f t="shared" si="0"/>
        <v>38451</v>
      </c>
      <c r="L10" s="553">
        <f t="shared" si="1"/>
        <v>105.58530356701542</v>
      </c>
      <c r="M10" s="431">
        <f t="shared" si="2"/>
        <v>93.414372951982614</v>
      </c>
      <c r="IW10" s="585"/>
    </row>
    <row r="11" spans="1:257" s="424" customFormat="1" ht="15" customHeight="1" x14ac:dyDescent="0.2">
      <c r="A11" s="812">
        <v>3121</v>
      </c>
      <c r="B11" s="815" t="s">
        <v>220</v>
      </c>
      <c r="C11" s="777">
        <v>59890</v>
      </c>
      <c r="D11" s="743">
        <v>65194.82</v>
      </c>
      <c r="E11" s="520">
        <v>66431</v>
      </c>
      <c r="F11" s="519">
        <v>72910.23</v>
      </c>
      <c r="G11" s="797">
        <v>52043.9</v>
      </c>
      <c r="H11" s="521">
        <v>70141</v>
      </c>
      <c r="I11" s="516">
        <v>0</v>
      </c>
      <c r="J11" s="1148">
        <v>0</v>
      </c>
      <c r="K11" s="801">
        <f t="shared" si="0"/>
        <v>70141</v>
      </c>
      <c r="L11" s="553">
        <f t="shared" si="1"/>
        <v>105.58474206319339</v>
      </c>
      <c r="M11" s="431">
        <f t="shared" si="2"/>
        <v>96.201863579363291</v>
      </c>
      <c r="IW11" s="585"/>
    </row>
    <row r="12" spans="1:257" s="424" customFormat="1" ht="15" customHeight="1" x14ac:dyDescent="0.2">
      <c r="A12" s="812">
        <v>3122</v>
      </c>
      <c r="B12" s="815" t="s">
        <v>219</v>
      </c>
      <c r="C12" s="777">
        <v>115409</v>
      </c>
      <c r="D12" s="743">
        <v>122576.98</v>
      </c>
      <c r="E12" s="520">
        <v>128013</v>
      </c>
      <c r="F12" s="519">
        <v>132021.4</v>
      </c>
      <c r="G12" s="797">
        <v>93911.33</v>
      </c>
      <c r="H12" s="521">
        <v>135162</v>
      </c>
      <c r="I12" s="516">
        <v>0</v>
      </c>
      <c r="J12" s="1148">
        <v>0</v>
      </c>
      <c r="K12" s="801">
        <f t="shared" si="0"/>
        <v>135162</v>
      </c>
      <c r="L12" s="553">
        <f t="shared" si="1"/>
        <v>105.58458906517308</v>
      </c>
      <c r="M12" s="431">
        <f t="shared" si="2"/>
        <v>102.37885676110085</v>
      </c>
      <c r="IW12" s="585"/>
    </row>
    <row r="13" spans="1:257" s="424" customFormat="1" ht="25.5" x14ac:dyDescent="0.2">
      <c r="A13" s="812">
        <v>3123</v>
      </c>
      <c r="B13" s="815" t="s">
        <v>226</v>
      </c>
      <c r="C13" s="777">
        <v>147169</v>
      </c>
      <c r="D13" s="743">
        <v>156265.35999999999</v>
      </c>
      <c r="E13" s="520">
        <v>163243</v>
      </c>
      <c r="F13" s="519">
        <v>166537.44</v>
      </c>
      <c r="G13" s="797">
        <v>120029.7</v>
      </c>
      <c r="H13" s="521">
        <v>172359</v>
      </c>
      <c r="I13" s="516">
        <v>0</v>
      </c>
      <c r="J13" s="1148">
        <v>0</v>
      </c>
      <c r="K13" s="801">
        <f t="shared" si="0"/>
        <v>172359</v>
      </c>
      <c r="L13" s="553">
        <f t="shared" si="1"/>
        <v>105.58431295675771</v>
      </c>
      <c r="M13" s="431">
        <f t="shared" si="2"/>
        <v>103.49564638438061</v>
      </c>
      <c r="IW13" s="585"/>
    </row>
    <row r="14" spans="1:257" s="424" customFormat="1" ht="25.5" x14ac:dyDescent="0.2">
      <c r="A14" s="812">
        <v>3125</v>
      </c>
      <c r="B14" s="815" t="s">
        <v>251</v>
      </c>
      <c r="C14" s="777">
        <v>6173</v>
      </c>
      <c r="D14" s="743">
        <v>10643.98</v>
      </c>
      <c r="E14" s="520">
        <v>6848</v>
      </c>
      <c r="F14" s="519">
        <v>7144.49</v>
      </c>
      <c r="G14" s="797">
        <v>5566.4</v>
      </c>
      <c r="H14" s="521">
        <v>7230</v>
      </c>
      <c r="I14" s="516">
        <v>0</v>
      </c>
      <c r="J14" s="1148">
        <v>0</v>
      </c>
      <c r="K14" s="801">
        <f t="shared" si="0"/>
        <v>7230</v>
      </c>
      <c r="L14" s="553">
        <f t="shared" si="1"/>
        <v>105.57827102803739</v>
      </c>
      <c r="M14" s="431">
        <f t="shared" si="2"/>
        <v>101.1968663963418</v>
      </c>
      <c r="IW14" s="585"/>
    </row>
    <row r="15" spans="1:257" s="424" customFormat="1" ht="15" customHeight="1" x14ac:dyDescent="0.2">
      <c r="A15" s="812">
        <v>3133</v>
      </c>
      <c r="B15" s="815" t="s">
        <v>255</v>
      </c>
      <c r="C15" s="777">
        <v>21962</v>
      </c>
      <c r="D15" s="743">
        <v>25010.58</v>
      </c>
      <c r="E15" s="520">
        <v>24361</v>
      </c>
      <c r="F15" s="519">
        <v>27059.08</v>
      </c>
      <c r="G15" s="797">
        <v>19278.7</v>
      </c>
      <c r="H15" s="521">
        <v>25720</v>
      </c>
      <c r="I15" s="516">
        <v>0</v>
      </c>
      <c r="J15" s="1148">
        <v>0</v>
      </c>
      <c r="K15" s="801">
        <f t="shared" si="0"/>
        <v>25720</v>
      </c>
      <c r="L15" s="553">
        <f t="shared" si="1"/>
        <v>105.57858872788472</v>
      </c>
      <c r="M15" s="431">
        <f t="shared" si="2"/>
        <v>95.051272992282065</v>
      </c>
      <c r="IW15" s="585"/>
    </row>
    <row r="16" spans="1:257" s="424" customFormat="1" ht="15" customHeight="1" x14ac:dyDescent="0.2">
      <c r="A16" s="812">
        <v>3146</v>
      </c>
      <c r="B16" s="815" t="s">
        <v>250</v>
      </c>
      <c r="C16" s="777">
        <v>4400</v>
      </c>
      <c r="D16" s="743">
        <v>5030</v>
      </c>
      <c r="E16" s="520">
        <v>4881</v>
      </c>
      <c r="F16" s="519">
        <v>4542.91</v>
      </c>
      <c r="G16" s="797">
        <v>3420</v>
      </c>
      <c r="H16" s="521">
        <v>5154</v>
      </c>
      <c r="I16" s="516">
        <v>0</v>
      </c>
      <c r="J16" s="1148">
        <v>0</v>
      </c>
      <c r="K16" s="801">
        <f t="shared" si="0"/>
        <v>5154</v>
      </c>
      <c r="L16" s="553">
        <f t="shared" si="1"/>
        <v>105.59311616472033</v>
      </c>
      <c r="M16" s="431">
        <f t="shared" si="2"/>
        <v>113.45151015538499</v>
      </c>
      <c r="IW16" s="585"/>
    </row>
    <row r="17" spans="1:257" s="424" customFormat="1" ht="15" customHeight="1" x14ac:dyDescent="0.2">
      <c r="A17" s="812">
        <v>3231</v>
      </c>
      <c r="B17" s="815" t="s">
        <v>249</v>
      </c>
      <c r="C17" s="777">
        <v>512</v>
      </c>
      <c r="D17" s="743">
        <v>689.89</v>
      </c>
      <c r="E17" s="520">
        <v>568</v>
      </c>
      <c r="F17" s="519">
        <v>1104.23</v>
      </c>
      <c r="G17" s="797">
        <v>684.27</v>
      </c>
      <c r="H17" s="521">
        <v>600</v>
      </c>
      <c r="I17" s="516">
        <v>0</v>
      </c>
      <c r="J17" s="1148">
        <v>0</v>
      </c>
      <c r="K17" s="801">
        <f t="shared" si="0"/>
        <v>600</v>
      </c>
      <c r="L17" s="553">
        <f t="shared" si="1"/>
        <v>105.63380281690141</v>
      </c>
      <c r="M17" s="431">
        <f t="shared" si="2"/>
        <v>54.336505981543702</v>
      </c>
      <c r="IW17" s="585"/>
    </row>
    <row r="18" spans="1:257" s="424" customFormat="1" ht="15" customHeight="1" x14ac:dyDescent="0.2">
      <c r="A18" s="812">
        <v>3269</v>
      </c>
      <c r="B18" s="815" t="s">
        <v>248</v>
      </c>
      <c r="C18" s="777">
        <v>37827</v>
      </c>
      <c r="D18" s="743">
        <v>119.14</v>
      </c>
      <c r="E18" s="520">
        <v>5563</v>
      </c>
      <c r="F18" s="519">
        <v>9922.33</v>
      </c>
      <c r="G18" s="797">
        <v>3532.52</v>
      </c>
      <c r="H18" s="521">
        <v>6402</v>
      </c>
      <c r="I18" s="516">
        <v>0</v>
      </c>
      <c r="J18" s="1148">
        <v>0</v>
      </c>
      <c r="K18" s="801">
        <f t="shared" si="0"/>
        <v>6402</v>
      </c>
      <c r="L18" s="553">
        <f t="shared" si="1"/>
        <v>115.08179040086284</v>
      </c>
      <c r="M18" s="431">
        <f t="shared" si="2"/>
        <v>64.521135660676478</v>
      </c>
      <c r="IW18" s="585"/>
    </row>
    <row r="19" spans="1:257" s="424" customFormat="1" ht="25.5" x14ac:dyDescent="0.2">
      <c r="A19" s="1083" t="s">
        <v>237</v>
      </c>
      <c r="B19" s="815" t="s">
        <v>357</v>
      </c>
      <c r="C19" s="777">
        <v>2990</v>
      </c>
      <c r="D19" s="743">
        <v>4141.99</v>
      </c>
      <c r="E19" s="520">
        <v>3316</v>
      </c>
      <c r="F19" s="519">
        <v>3703.63</v>
      </c>
      <c r="G19" s="797">
        <v>2541.5</v>
      </c>
      <c r="H19" s="521">
        <v>3501</v>
      </c>
      <c r="I19" s="516">
        <v>0</v>
      </c>
      <c r="J19" s="1148">
        <v>0</v>
      </c>
      <c r="K19" s="801">
        <f t="shared" si="0"/>
        <v>3501</v>
      </c>
      <c r="L19" s="553">
        <f t="shared" si="1"/>
        <v>105.57901085645356</v>
      </c>
      <c r="M19" s="431">
        <f t="shared" si="2"/>
        <v>94.528881124734383</v>
      </c>
      <c r="IW19" s="585"/>
    </row>
    <row r="20" spans="1:257" s="424" customFormat="1" ht="15" customHeight="1" x14ac:dyDescent="0.2">
      <c r="A20" s="812">
        <v>3421</v>
      </c>
      <c r="B20" s="815" t="s">
        <v>247</v>
      </c>
      <c r="C20" s="777">
        <v>4984</v>
      </c>
      <c r="D20" s="743">
        <v>6628.24</v>
      </c>
      <c r="E20" s="520">
        <v>5528</v>
      </c>
      <c r="F20" s="519">
        <v>6002.29</v>
      </c>
      <c r="G20" s="797">
        <v>4311.6000000000004</v>
      </c>
      <c r="H20" s="521">
        <v>5837</v>
      </c>
      <c r="I20" s="516">
        <v>0</v>
      </c>
      <c r="J20" s="1148">
        <v>0</v>
      </c>
      <c r="K20" s="801">
        <f t="shared" si="0"/>
        <v>5837</v>
      </c>
      <c r="L20" s="553">
        <f t="shared" si="1"/>
        <v>105.58972503617944</v>
      </c>
      <c r="M20" s="431">
        <f t="shared" si="2"/>
        <v>97.246217693580277</v>
      </c>
      <c r="IW20" s="585"/>
    </row>
    <row r="21" spans="1:257" s="427" customFormat="1" ht="15" customHeight="1" x14ac:dyDescent="0.2">
      <c r="A21" s="1060"/>
      <c r="B21" s="1149" t="s">
        <v>150</v>
      </c>
      <c r="C21" s="781"/>
      <c r="D21" s="744"/>
      <c r="E21" s="543"/>
      <c r="F21" s="544"/>
      <c r="G21" s="798"/>
      <c r="H21" s="542"/>
      <c r="I21" s="547"/>
      <c r="J21" s="1150"/>
      <c r="K21" s="1151"/>
      <c r="L21" s="550"/>
      <c r="M21" s="426"/>
      <c r="IW21" s="428"/>
    </row>
    <row r="22" spans="1:257" s="427" customFormat="1" ht="15" customHeight="1" x14ac:dyDescent="0.2">
      <c r="A22" s="1060"/>
      <c r="B22" s="1149" t="s">
        <v>149</v>
      </c>
      <c r="C22" s="781"/>
      <c r="D22" s="744"/>
      <c r="E22" s="543"/>
      <c r="F22" s="544"/>
      <c r="G22" s="798"/>
      <c r="H22" s="542">
        <v>437688</v>
      </c>
      <c r="I22" s="547">
        <v>0</v>
      </c>
      <c r="J22" s="1150">
        <v>0</v>
      </c>
      <c r="K22" s="1151">
        <f>SUM(H22:J22)</f>
        <v>437688</v>
      </c>
      <c r="L22" s="550" t="s">
        <v>91</v>
      </c>
      <c r="M22" s="426" t="s">
        <v>91</v>
      </c>
      <c r="IW22" s="428"/>
    </row>
    <row r="23" spans="1:257" s="427" customFormat="1" ht="15" customHeight="1" x14ac:dyDescent="0.2">
      <c r="A23" s="1060"/>
      <c r="B23" s="1149" t="s">
        <v>148</v>
      </c>
      <c r="C23" s="781"/>
      <c r="D23" s="744"/>
      <c r="E23" s="543"/>
      <c r="F23" s="544"/>
      <c r="G23" s="798"/>
      <c r="H23" s="542">
        <v>0</v>
      </c>
      <c r="I23" s="547">
        <v>0</v>
      </c>
      <c r="J23" s="1150">
        <v>0</v>
      </c>
      <c r="K23" s="1151">
        <f>SUM(H23:J23)</f>
        <v>0</v>
      </c>
      <c r="L23" s="550" t="s">
        <v>91</v>
      </c>
      <c r="M23" s="426" t="s">
        <v>91</v>
      </c>
      <c r="IW23" s="428"/>
    </row>
    <row r="24" spans="1:257" s="427" customFormat="1" ht="15" customHeight="1" thickBot="1" x14ac:dyDescent="0.25">
      <c r="A24" s="1152"/>
      <c r="B24" s="1153" t="s">
        <v>147</v>
      </c>
      <c r="C24" s="1154"/>
      <c r="D24" s="1155"/>
      <c r="E24" s="1156"/>
      <c r="F24" s="1157"/>
      <c r="G24" s="1158"/>
      <c r="H24" s="1159">
        <v>35000</v>
      </c>
      <c r="I24" s="1160">
        <v>0</v>
      </c>
      <c r="J24" s="1161">
        <v>0</v>
      </c>
      <c r="K24" s="1162">
        <f>SUM(H24:J24)</f>
        <v>35000</v>
      </c>
      <c r="L24" s="1163" t="s">
        <v>91</v>
      </c>
      <c r="M24" s="1164" t="s">
        <v>91</v>
      </c>
      <c r="IW24" s="428"/>
    </row>
    <row r="25" spans="1:257" s="830" customFormat="1" ht="15" customHeight="1" x14ac:dyDescent="0.2">
      <c r="A25" s="1133"/>
      <c r="B25" s="1134" t="s">
        <v>254</v>
      </c>
      <c r="C25" s="1135">
        <v>23551</v>
      </c>
      <c r="D25" s="1136">
        <v>32364.58</v>
      </c>
      <c r="E25" s="1137">
        <v>33000</v>
      </c>
      <c r="F25" s="1138">
        <v>35248.85</v>
      </c>
      <c r="G25" s="1139">
        <v>26258.81</v>
      </c>
      <c r="H25" s="1140">
        <v>33000</v>
      </c>
      <c r="I25" s="1137">
        <v>0</v>
      </c>
      <c r="J25" s="1141">
        <v>0</v>
      </c>
      <c r="K25" s="609">
        <f t="shared" si="0"/>
        <v>33000</v>
      </c>
      <c r="L25" s="1142">
        <f t="shared" si="1"/>
        <v>100</v>
      </c>
      <c r="M25" s="1143">
        <f t="shared" si="2"/>
        <v>93.620075548564003</v>
      </c>
      <c r="IW25" s="831"/>
    </row>
    <row r="26" spans="1:257" s="424" customFormat="1" ht="25.5" x14ac:dyDescent="0.2">
      <c r="A26" s="812">
        <v>3112</v>
      </c>
      <c r="B26" s="815" t="s">
        <v>253</v>
      </c>
      <c r="C26" s="521">
        <v>63</v>
      </c>
      <c r="D26" s="743">
        <v>238.17</v>
      </c>
      <c r="E26" s="520">
        <v>242</v>
      </c>
      <c r="F26" s="519">
        <v>238.17</v>
      </c>
      <c r="G26" s="721">
        <v>178.6</v>
      </c>
      <c r="H26" s="777">
        <v>242</v>
      </c>
      <c r="I26" s="516">
        <v>0</v>
      </c>
      <c r="J26" s="724">
        <v>0</v>
      </c>
      <c r="K26" s="799">
        <f t="shared" si="0"/>
        <v>242</v>
      </c>
      <c r="L26" s="553">
        <f t="shared" si="1"/>
        <v>100</v>
      </c>
      <c r="M26" s="429">
        <f t="shared" si="2"/>
        <v>101.60809505815173</v>
      </c>
      <c r="IW26" s="585"/>
    </row>
    <row r="27" spans="1:257" s="424" customFormat="1" ht="25.5" x14ac:dyDescent="0.2">
      <c r="A27" s="812">
        <v>3114</v>
      </c>
      <c r="B27" s="815" t="s">
        <v>252</v>
      </c>
      <c r="C27" s="521">
        <v>945</v>
      </c>
      <c r="D27" s="743">
        <v>3582.94</v>
      </c>
      <c r="E27" s="520">
        <v>3570</v>
      </c>
      <c r="F27" s="519">
        <v>3654.25</v>
      </c>
      <c r="G27" s="721">
        <v>2835.41</v>
      </c>
      <c r="H27" s="777">
        <v>3570</v>
      </c>
      <c r="I27" s="516">
        <v>0</v>
      </c>
      <c r="J27" s="724">
        <v>0</v>
      </c>
      <c r="K27" s="799">
        <f t="shared" si="0"/>
        <v>3570</v>
      </c>
      <c r="L27" s="553">
        <f t="shared" si="1"/>
        <v>100</v>
      </c>
      <c r="M27" s="429">
        <f t="shared" si="2"/>
        <v>97.694465348566737</v>
      </c>
      <c r="IW27" s="585"/>
    </row>
    <row r="28" spans="1:257" s="424" customFormat="1" ht="15" customHeight="1" x14ac:dyDescent="0.2">
      <c r="A28" s="812">
        <v>3121</v>
      </c>
      <c r="B28" s="815" t="s">
        <v>220</v>
      </c>
      <c r="C28" s="521">
        <v>2419</v>
      </c>
      <c r="D28" s="743">
        <v>9681.83</v>
      </c>
      <c r="E28" s="520">
        <v>9661</v>
      </c>
      <c r="F28" s="519">
        <v>10243.06</v>
      </c>
      <c r="G28" s="721">
        <v>7605.7</v>
      </c>
      <c r="H28" s="777">
        <v>9661</v>
      </c>
      <c r="I28" s="516">
        <v>0</v>
      </c>
      <c r="J28" s="724">
        <v>0</v>
      </c>
      <c r="K28" s="799">
        <f t="shared" si="0"/>
        <v>9661</v>
      </c>
      <c r="L28" s="553">
        <f t="shared" si="1"/>
        <v>100</v>
      </c>
      <c r="M28" s="429">
        <f t="shared" si="2"/>
        <v>94.317518397822525</v>
      </c>
      <c r="IW28" s="585"/>
    </row>
    <row r="29" spans="1:257" s="424" customFormat="1" ht="15" customHeight="1" x14ac:dyDescent="0.2">
      <c r="A29" s="812">
        <v>3122</v>
      </c>
      <c r="B29" s="815" t="s">
        <v>219</v>
      </c>
      <c r="C29" s="521">
        <v>1743</v>
      </c>
      <c r="D29" s="743">
        <v>6894.63</v>
      </c>
      <c r="E29" s="520">
        <v>7040</v>
      </c>
      <c r="F29" s="519">
        <v>6753.98</v>
      </c>
      <c r="G29" s="721">
        <v>5101.8999999999996</v>
      </c>
      <c r="H29" s="777">
        <v>7040</v>
      </c>
      <c r="I29" s="516">
        <v>0</v>
      </c>
      <c r="J29" s="724">
        <v>0</v>
      </c>
      <c r="K29" s="799">
        <f t="shared" si="0"/>
        <v>7040</v>
      </c>
      <c r="L29" s="553">
        <f t="shared" si="1"/>
        <v>100</v>
      </c>
      <c r="M29" s="429">
        <f t="shared" si="2"/>
        <v>104.23483634834571</v>
      </c>
      <c r="IW29" s="585"/>
    </row>
    <row r="30" spans="1:257" s="424" customFormat="1" ht="25.5" x14ac:dyDescent="0.2">
      <c r="A30" s="812">
        <v>3123</v>
      </c>
      <c r="B30" s="815" t="s">
        <v>226</v>
      </c>
      <c r="C30" s="521">
        <v>2370</v>
      </c>
      <c r="D30" s="743">
        <v>8971.31</v>
      </c>
      <c r="E30" s="520">
        <v>9508</v>
      </c>
      <c r="F30" s="519">
        <v>9366.27</v>
      </c>
      <c r="G30" s="721">
        <v>7054.5</v>
      </c>
      <c r="H30" s="777">
        <v>9508</v>
      </c>
      <c r="I30" s="516">
        <v>0</v>
      </c>
      <c r="J30" s="724">
        <v>0</v>
      </c>
      <c r="K30" s="799">
        <f t="shared" si="0"/>
        <v>9508</v>
      </c>
      <c r="L30" s="553">
        <f t="shared" si="1"/>
        <v>100</v>
      </c>
      <c r="M30" s="429">
        <f t="shared" si="2"/>
        <v>101.51319575455331</v>
      </c>
      <c r="IW30" s="585"/>
    </row>
    <row r="31" spans="1:257" s="424" customFormat="1" ht="25.5" x14ac:dyDescent="0.2">
      <c r="A31" s="812">
        <v>3125</v>
      </c>
      <c r="B31" s="815" t="s">
        <v>251</v>
      </c>
      <c r="C31" s="521">
        <v>92</v>
      </c>
      <c r="D31" s="743">
        <v>92.2</v>
      </c>
      <c r="E31" s="520">
        <v>92</v>
      </c>
      <c r="F31" s="519">
        <v>0</v>
      </c>
      <c r="G31" s="721">
        <v>0</v>
      </c>
      <c r="H31" s="777">
        <v>0</v>
      </c>
      <c r="I31" s="516">
        <v>0</v>
      </c>
      <c r="J31" s="724">
        <v>0</v>
      </c>
      <c r="K31" s="799">
        <f t="shared" si="0"/>
        <v>0</v>
      </c>
      <c r="L31" s="553">
        <f t="shared" si="1"/>
        <v>0</v>
      </c>
      <c r="M31" s="762" t="s">
        <v>91</v>
      </c>
      <c r="IW31" s="585"/>
    </row>
    <row r="32" spans="1:257" s="424" customFormat="1" ht="15" customHeight="1" x14ac:dyDescent="0.2">
      <c r="A32" s="812">
        <v>3146</v>
      </c>
      <c r="B32" s="815" t="s">
        <v>250</v>
      </c>
      <c r="C32" s="521">
        <v>155</v>
      </c>
      <c r="D32" s="743">
        <v>751.29</v>
      </c>
      <c r="E32" s="520">
        <v>619</v>
      </c>
      <c r="F32" s="519">
        <v>818.18</v>
      </c>
      <c r="G32" s="721">
        <v>596.9</v>
      </c>
      <c r="H32" s="777">
        <v>619</v>
      </c>
      <c r="I32" s="516">
        <v>0</v>
      </c>
      <c r="J32" s="724">
        <v>0</v>
      </c>
      <c r="K32" s="799">
        <f t="shared" si="0"/>
        <v>619</v>
      </c>
      <c r="L32" s="553">
        <f t="shared" si="1"/>
        <v>100</v>
      </c>
      <c r="M32" s="429">
        <f t="shared" si="2"/>
        <v>75.655723679385957</v>
      </c>
      <c r="IW32" s="585"/>
    </row>
    <row r="33" spans="1:257" s="424" customFormat="1" ht="15" customHeight="1" x14ac:dyDescent="0.2">
      <c r="A33" s="812">
        <v>3231</v>
      </c>
      <c r="B33" s="815" t="s">
        <v>249</v>
      </c>
      <c r="C33" s="521">
        <v>379</v>
      </c>
      <c r="D33" s="743">
        <v>1555.64</v>
      </c>
      <c r="E33" s="520">
        <v>1556</v>
      </c>
      <c r="F33" s="519">
        <v>3115.88</v>
      </c>
      <c r="G33" s="721">
        <v>2198.5</v>
      </c>
      <c r="H33" s="777">
        <v>1556</v>
      </c>
      <c r="I33" s="516">
        <v>0</v>
      </c>
      <c r="J33" s="724">
        <v>0</v>
      </c>
      <c r="K33" s="799">
        <f t="shared" si="0"/>
        <v>1556</v>
      </c>
      <c r="L33" s="553">
        <f t="shared" si="1"/>
        <v>100</v>
      </c>
      <c r="M33" s="429">
        <f t="shared" si="2"/>
        <v>49.937738295441413</v>
      </c>
      <c r="IW33" s="585"/>
    </row>
    <row r="34" spans="1:257" s="424" customFormat="1" ht="15" customHeight="1" x14ac:dyDescent="0.2">
      <c r="A34" s="812">
        <v>3269</v>
      </c>
      <c r="B34" s="815" t="s">
        <v>248</v>
      </c>
      <c r="C34" s="521">
        <v>15235</v>
      </c>
      <c r="D34" s="743">
        <v>0</v>
      </c>
      <c r="E34" s="520">
        <v>125</v>
      </c>
      <c r="F34" s="519">
        <v>22.63</v>
      </c>
      <c r="G34" s="721">
        <v>0</v>
      </c>
      <c r="H34" s="777">
        <v>217</v>
      </c>
      <c r="I34" s="516">
        <v>0</v>
      </c>
      <c r="J34" s="724">
        <v>0</v>
      </c>
      <c r="K34" s="799">
        <f t="shared" si="0"/>
        <v>217</v>
      </c>
      <c r="L34" s="553">
        <f t="shared" si="1"/>
        <v>173.6</v>
      </c>
      <c r="M34" s="762">
        <f t="shared" si="2"/>
        <v>958.90410958904124</v>
      </c>
      <c r="IW34" s="585"/>
    </row>
    <row r="35" spans="1:257" s="424" customFormat="1" ht="25.5" x14ac:dyDescent="0.2">
      <c r="A35" s="1083" t="s">
        <v>237</v>
      </c>
      <c r="B35" s="815" t="s">
        <v>357</v>
      </c>
      <c r="C35" s="521">
        <v>8</v>
      </c>
      <c r="D35" s="743">
        <v>32.4</v>
      </c>
      <c r="E35" s="520">
        <v>32</v>
      </c>
      <c r="F35" s="519">
        <v>32.4</v>
      </c>
      <c r="G35" s="721">
        <v>24.3</v>
      </c>
      <c r="H35" s="777">
        <v>32</v>
      </c>
      <c r="I35" s="516">
        <v>0</v>
      </c>
      <c r="J35" s="724">
        <v>0</v>
      </c>
      <c r="K35" s="799">
        <f t="shared" si="0"/>
        <v>32</v>
      </c>
      <c r="L35" s="553">
        <f t="shared" si="1"/>
        <v>100</v>
      </c>
      <c r="M35" s="429">
        <f t="shared" si="2"/>
        <v>98.765432098765444</v>
      </c>
      <c r="IW35" s="585"/>
    </row>
    <row r="36" spans="1:257" s="424" customFormat="1" ht="15" customHeight="1" thickBot="1" x14ac:dyDescent="0.25">
      <c r="A36" s="822">
        <v>3421</v>
      </c>
      <c r="B36" s="823" t="s">
        <v>247</v>
      </c>
      <c r="C36" s="583">
        <v>142</v>
      </c>
      <c r="D36" s="675">
        <v>564.16999999999996</v>
      </c>
      <c r="E36" s="582">
        <v>555</v>
      </c>
      <c r="F36" s="581">
        <v>1004.03</v>
      </c>
      <c r="G36" s="722">
        <v>663</v>
      </c>
      <c r="H36" s="670">
        <v>555</v>
      </c>
      <c r="I36" s="578">
        <v>0</v>
      </c>
      <c r="J36" s="673">
        <v>0</v>
      </c>
      <c r="K36" s="800">
        <f t="shared" si="0"/>
        <v>555</v>
      </c>
      <c r="L36" s="674">
        <f t="shared" si="1"/>
        <v>100</v>
      </c>
      <c r="M36" s="826">
        <f t="shared" si="2"/>
        <v>55.277232752009411</v>
      </c>
      <c r="IW36" s="585"/>
    </row>
    <row r="37" spans="1:257" s="424" customFormat="1" ht="15" customHeight="1" x14ac:dyDescent="0.2">
      <c r="A37" s="1047" t="s">
        <v>245</v>
      </c>
      <c r="B37" s="1048" t="s">
        <v>246</v>
      </c>
      <c r="C37" s="530">
        <v>32000</v>
      </c>
      <c r="D37" s="824">
        <v>69267.12</v>
      </c>
      <c r="E37" s="529">
        <v>75000</v>
      </c>
      <c r="F37" s="528">
        <v>79216.59</v>
      </c>
      <c r="G37" s="820">
        <v>29157.67</v>
      </c>
      <c r="H37" s="526">
        <v>75000</v>
      </c>
      <c r="I37" s="525">
        <v>0</v>
      </c>
      <c r="J37" s="821">
        <v>0</v>
      </c>
      <c r="K37" s="825">
        <f t="shared" si="0"/>
        <v>75000</v>
      </c>
      <c r="L37" s="608">
        <f t="shared" si="1"/>
        <v>100</v>
      </c>
      <c r="M37" s="465">
        <f t="shared" si="2"/>
        <v>94.677137705624546</v>
      </c>
      <c r="IW37" s="585"/>
    </row>
    <row r="38" spans="1:257" s="427" customFormat="1" ht="15" customHeight="1" x14ac:dyDescent="0.2">
      <c r="A38" s="1049"/>
      <c r="B38" s="1050" t="s">
        <v>150</v>
      </c>
      <c r="C38" s="1051"/>
      <c r="D38" s="1052"/>
      <c r="E38" s="1053"/>
      <c r="F38" s="1054"/>
      <c r="G38" s="1055"/>
      <c r="H38" s="1028"/>
      <c r="I38" s="1029"/>
      <c r="J38" s="1056"/>
      <c r="K38" s="1057"/>
      <c r="L38" s="1058"/>
      <c r="M38" s="1059"/>
      <c r="IW38" s="428"/>
    </row>
    <row r="39" spans="1:257" s="427" customFormat="1" ht="15" customHeight="1" x14ac:dyDescent="0.2">
      <c r="A39" s="1049"/>
      <c r="B39" s="1050" t="s">
        <v>322</v>
      </c>
      <c r="C39" s="1051"/>
      <c r="D39" s="1052"/>
      <c r="E39" s="1053"/>
      <c r="F39" s="1054"/>
      <c r="G39" s="1055"/>
      <c r="H39" s="1028">
        <v>75000</v>
      </c>
      <c r="I39" s="1029">
        <v>0</v>
      </c>
      <c r="J39" s="1056">
        <v>0</v>
      </c>
      <c r="K39" s="1057">
        <f>SUM(H39:J39)</f>
        <v>75000</v>
      </c>
      <c r="L39" s="1058" t="s">
        <v>91</v>
      </c>
      <c r="M39" s="1059" t="s">
        <v>91</v>
      </c>
      <c r="IW39" s="428"/>
    </row>
    <row r="40" spans="1:257" s="424" customFormat="1" ht="15" customHeight="1" x14ac:dyDescent="0.2">
      <c r="A40" s="813" t="s">
        <v>245</v>
      </c>
      <c r="B40" s="815" t="s">
        <v>244</v>
      </c>
      <c r="C40" s="814">
        <v>10000</v>
      </c>
      <c r="D40" s="809">
        <v>12521.6</v>
      </c>
      <c r="E40" s="808">
        <v>12000</v>
      </c>
      <c r="F40" s="519">
        <v>12760.3</v>
      </c>
      <c r="G40" s="721">
        <v>10493.8</v>
      </c>
      <c r="H40" s="517">
        <v>12000</v>
      </c>
      <c r="I40" s="516">
        <v>0</v>
      </c>
      <c r="J40" s="724">
        <v>0</v>
      </c>
      <c r="K40" s="799">
        <f t="shared" si="0"/>
        <v>12000</v>
      </c>
      <c r="L40" s="553">
        <f t="shared" ref="L40:L45" si="3">K40/E40*100</f>
        <v>100</v>
      </c>
      <c r="M40" s="431">
        <f t="shared" ref="M40:M45" si="4">K40/F40*100</f>
        <v>94.041676136141007</v>
      </c>
      <c r="IW40" s="585"/>
    </row>
    <row r="41" spans="1:257" s="424" customFormat="1" ht="15" customHeight="1" x14ac:dyDescent="0.2">
      <c r="A41" s="813">
        <v>3419</v>
      </c>
      <c r="B41" s="1082" t="s">
        <v>243</v>
      </c>
      <c r="C41" s="814">
        <v>5200</v>
      </c>
      <c r="D41" s="809">
        <v>5019.3</v>
      </c>
      <c r="E41" s="808">
        <v>6200</v>
      </c>
      <c r="F41" s="519">
        <v>4185.54</v>
      </c>
      <c r="G41" s="721">
        <v>1486.81</v>
      </c>
      <c r="H41" s="517">
        <v>0</v>
      </c>
      <c r="I41" s="516">
        <v>6200</v>
      </c>
      <c r="J41" s="724">
        <v>0</v>
      </c>
      <c r="K41" s="799">
        <f t="shared" si="0"/>
        <v>6200</v>
      </c>
      <c r="L41" s="553">
        <f t="shared" si="3"/>
        <v>100</v>
      </c>
      <c r="M41" s="431">
        <f t="shared" si="4"/>
        <v>148.12903472431276</v>
      </c>
      <c r="IW41" s="585"/>
    </row>
    <row r="42" spans="1:257" s="424" customFormat="1" ht="15" customHeight="1" x14ac:dyDescent="0.2">
      <c r="A42" s="812" t="s">
        <v>242</v>
      </c>
      <c r="B42" s="1084" t="s">
        <v>355</v>
      </c>
      <c r="C42" s="814">
        <v>15000</v>
      </c>
      <c r="D42" s="809">
        <v>17100</v>
      </c>
      <c r="E42" s="808">
        <v>20000</v>
      </c>
      <c r="F42" s="519">
        <v>20039.91</v>
      </c>
      <c r="G42" s="721">
        <v>14096.16</v>
      </c>
      <c r="H42" s="517">
        <v>0</v>
      </c>
      <c r="I42" s="516">
        <v>20000</v>
      </c>
      <c r="J42" s="724">
        <v>0</v>
      </c>
      <c r="K42" s="799">
        <f t="shared" ref="K42:K48" si="5">SUM(H42:J42)</f>
        <v>20000</v>
      </c>
      <c r="L42" s="553">
        <f t="shared" si="3"/>
        <v>100</v>
      </c>
      <c r="M42" s="431">
        <f t="shared" si="4"/>
        <v>99.800847408995352</v>
      </c>
      <c r="IW42" s="585"/>
    </row>
    <row r="43" spans="1:257" s="424" customFormat="1" ht="15" customHeight="1" x14ac:dyDescent="0.2">
      <c r="A43" s="812" t="s">
        <v>241</v>
      </c>
      <c r="B43" s="815" t="s">
        <v>240</v>
      </c>
      <c r="C43" s="814">
        <v>1500</v>
      </c>
      <c r="D43" s="809">
        <v>649.95000000000005</v>
      </c>
      <c r="E43" s="516">
        <v>1500</v>
      </c>
      <c r="F43" s="519">
        <v>1150</v>
      </c>
      <c r="G43" s="721">
        <v>909.12</v>
      </c>
      <c r="H43" s="517">
        <v>0</v>
      </c>
      <c r="I43" s="516">
        <v>1500</v>
      </c>
      <c r="J43" s="724">
        <v>0</v>
      </c>
      <c r="K43" s="799">
        <f t="shared" si="5"/>
        <v>1500</v>
      </c>
      <c r="L43" s="553">
        <f t="shared" si="3"/>
        <v>100</v>
      </c>
      <c r="M43" s="431">
        <f t="shared" si="4"/>
        <v>130.43478260869566</v>
      </c>
      <c r="IW43" s="585"/>
    </row>
    <row r="44" spans="1:257" s="424" customFormat="1" ht="15" customHeight="1" x14ac:dyDescent="0.2">
      <c r="A44" s="812" t="s">
        <v>239</v>
      </c>
      <c r="B44" s="815" t="s">
        <v>238</v>
      </c>
      <c r="C44" s="814">
        <v>800</v>
      </c>
      <c r="D44" s="809">
        <v>869.05</v>
      </c>
      <c r="E44" s="516">
        <v>1000</v>
      </c>
      <c r="F44" s="519">
        <v>538.37</v>
      </c>
      <c r="G44" s="721">
        <v>260</v>
      </c>
      <c r="H44" s="517">
        <v>500</v>
      </c>
      <c r="I44" s="516">
        <v>0</v>
      </c>
      <c r="J44" s="724">
        <v>0</v>
      </c>
      <c r="K44" s="799">
        <f t="shared" si="5"/>
        <v>500</v>
      </c>
      <c r="L44" s="553">
        <f t="shared" si="3"/>
        <v>50</v>
      </c>
      <c r="M44" s="431">
        <f t="shared" si="4"/>
        <v>92.87293125545628</v>
      </c>
      <c r="IW44" s="585"/>
    </row>
    <row r="45" spans="1:257" s="424" customFormat="1" ht="15" customHeight="1" x14ac:dyDescent="0.2">
      <c r="A45" s="1083" t="s">
        <v>245</v>
      </c>
      <c r="B45" s="815" t="s">
        <v>236</v>
      </c>
      <c r="C45" s="814">
        <v>4800</v>
      </c>
      <c r="D45" s="809">
        <v>6392.16</v>
      </c>
      <c r="E45" s="808">
        <v>5500</v>
      </c>
      <c r="F45" s="519">
        <v>6881.95</v>
      </c>
      <c r="G45" s="721">
        <v>6881.95</v>
      </c>
      <c r="H45" s="517">
        <v>5500</v>
      </c>
      <c r="I45" s="516">
        <v>0</v>
      </c>
      <c r="J45" s="724">
        <v>0</v>
      </c>
      <c r="K45" s="799">
        <f t="shared" si="5"/>
        <v>5500</v>
      </c>
      <c r="L45" s="553">
        <f t="shared" si="3"/>
        <v>100</v>
      </c>
      <c r="M45" s="554">
        <f t="shared" si="4"/>
        <v>79.919208945139104</v>
      </c>
      <c r="IW45" s="585"/>
    </row>
    <row r="46" spans="1:257" s="427" customFormat="1" ht="15" customHeight="1" x14ac:dyDescent="0.2">
      <c r="A46" s="1060"/>
      <c r="B46" s="1061" t="s">
        <v>150</v>
      </c>
      <c r="C46" s="804"/>
      <c r="D46" s="811"/>
      <c r="E46" s="810"/>
      <c r="F46" s="544"/>
      <c r="G46" s="720"/>
      <c r="H46" s="546"/>
      <c r="I46" s="547"/>
      <c r="J46" s="723"/>
      <c r="K46" s="566"/>
      <c r="L46" s="550"/>
      <c r="M46" s="729"/>
      <c r="IW46" s="428"/>
    </row>
    <row r="47" spans="1:257" s="427" customFormat="1" ht="15" customHeight="1" x14ac:dyDescent="0.2">
      <c r="A47" s="1060"/>
      <c r="B47" s="1061" t="s">
        <v>148</v>
      </c>
      <c r="C47" s="804"/>
      <c r="D47" s="811"/>
      <c r="E47" s="810"/>
      <c r="F47" s="544"/>
      <c r="G47" s="720"/>
      <c r="H47" s="546">
        <v>5500</v>
      </c>
      <c r="I47" s="547">
        <v>0</v>
      </c>
      <c r="J47" s="723">
        <v>0</v>
      </c>
      <c r="K47" s="566">
        <f>SUM(H47:J47)</f>
        <v>5500</v>
      </c>
      <c r="L47" s="550" t="s">
        <v>91</v>
      </c>
      <c r="M47" s="729" t="s">
        <v>91</v>
      </c>
      <c r="IW47" s="428"/>
    </row>
    <row r="48" spans="1:257" s="424" customFormat="1" ht="15" customHeight="1" x14ac:dyDescent="0.2">
      <c r="A48" s="813">
        <v>3419</v>
      </c>
      <c r="B48" s="816" t="s">
        <v>235</v>
      </c>
      <c r="C48" s="814">
        <v>1000</v>
      </c>
      <c r="D48" s="809">
        <v>1018.35</v>
      </c>
      <c r="E48" s="516">
        <v>2500</v>
      </c>
      <c r="F48" s="519">
        <v>2717.94</v>
      </c>
      <c r="G48" s="721">
        <v>2138.1999999999998</v>
      </c>
      <c r="H48" s="517">
        <v>1000</v>
      </c>
      <c r="I48" s="516">
        <v>0</v>
      </c>
      <c r="J48" s="724">
        <v>0</v>
      </c>
      <c r="K48" s="799">
        <f t="shared" si="5"/>
        <v>1000</v>
      </c>
      <c r="L48" s="553">
        <f>K48/E48*100</f>
        <v>40</v>
      </c>
      <c r="M48" s="431">
        <f>K48/F48*100</f>
        <v>36.79257084409516</v>
      </c>
      <c r="IW48" s="585"/>
    </row>
    <row r="49" spans="1:14" s="424" customFormat="1" ht="15" customHeight="1" x14ac:dyDescent="0.2">
      <c r="A49" s="813">
        <v>3269</v>
      </c>
      <c r="B49" s="816" t="s">
        <v>234</v>
      </c>
      <c r="C49" s="521">
        <v>1000</v>
      </c>
      <c r="D49" s="743">
        <v>984.38</v>
      </c>
      <c r="E49" s="516">
        <v>1000</v>
      </c>
      <c r="F49" s="519">
        <v>1055.81</v>
      </c>
      <c r="G49" s="721">
        <v>16.489999999999998</v>
      </c>
      <c r="H49" s="517">
        <v>0</v>
      </c>
      <c r="I49" s="516">
        <v>0</v>
      </c>
      <c r="J49" s="724">
        <v>0</v>
      </c>
      <c r="K49" s="799">
        <f t="shared" ref="K49:K53" si="6">SUM(H49:J49)</f>
        <v>0</v>
      </c>
      <c r="L49" s="553">
        <f>K49/E49*100</f>
        <v>0</v>
      </c>
      <c r="M49" s="431">
        <f>K49/F49*100</f>
        <v>0</v>
      </c>
      <c r="N49" s="430"/>
    </row>
    <row r="50" spans="1:14" s="424" customFormat="1" ht="15" customHeight="1" x14ac:dyDescent="0.2">
      <c r="A50" s="832" t="s">
        <v>257</v>
      </c>
      <c r="B50" s="833" t="s">
        <v>259</v>
      </c>
      <c r="C50" s="521">
        <v>0</v>
      </c>
      <c r="D50" s="743">
        <v>300</v>
      </c>
      <c r="E50" s="516">
        <v>0</v>
      </c>
      <c r="F50" s="519">
        <v>400</v>
      </c>
      <c r="G50" s="721">
        <v>337</v>
      </c>
      <c r="H50" s="517">
        <v>0</v>
      </c>
      <c r="I50" s="516">
        <v>0</v>
      </c>
      <c r="J50" s="724">
        <v>0</v>
      </c>
      <c r="K50" s="799">
        <f t="shared" si="6"/>
        <v>0</v>
      </c>
      <c r="L50" s="692" t="s">
        <v>91</v>
      </c>
      <c r="M50" s="693">
        <f t="shared" ref="M50:M51" si="7">K50/F50*100</f>
        <v>0</v>
      </c>
      <c r="N50" s="430"/>
    </row>
    <row r="51" spans="1:14" s="424" customFormat="1" ht="15" customHeight="1" x14ac:dyDescent="0.2">
      <c r="A51" s="832" t="s">
        <v>258</v>
      </c>
      <c r="B51" s="833" t="s">
        <v>260</v>
      </c>
      <c r="C51" s="521">
        <v>0</v>
      </c>
      <c r="D51" s="743">
        <v>432.37</v>
      </c>
      <c r="E51" s="516">
        <v>0</v>
      </c>
      <c r="F51" s="519">
        <v>522.91999999999996</v>
      </c>
      <c r="G51" s="721">
        <v>490.9</v>
      </c>
      <c r="H51" s="517">
        <v>0</v>
      </c>
      <c r="I51" s="516">
        <v>0</v>
      </c>
      <c r="J51" s="724">
        <v>0</v>
      </c>
      <c r="K51" s="799">
        <f t="shared" si="6"/>
        <v>0</v>
      </c>
      <c r="L51" s="692" t="s">
        <v>91</v>
      </c>
      <c r="M51" s="693">
        <f t="shared" si="7"/>
        <v>0</v>
      </c>
      <c r="N51" s="430"/>
    </row>
    <row r="52" spans="1:14" s="424" customFormat="1" ht="15" customHeight="1" x14ac:dyDescent="0.2">
      <c r="A52" s="832" t="s">
        <v>242</v>
      </c>
      <c r="B52" s="833" t="s">
        <v>261</v>
      </c>
      <c r="C52" s="521">
        <v>0</v>
      </c>
      <c r="D52" s="743">
        <v>5866.7</v>
      </c>
      <c r="E52" s="516">
        <v>0</v>
      </c>
      <c r="F52" s="519">
        <v>0</v>
      </c>
      <c r="G52" s="721">
        <v>0</v>
      </c>
      <c r="H52" s="517">
        <v>0</v>
      </c>
      <c r="I52" s="516">
        <v>0</v>
      </c>
      <c r="J52" s="724">
        <v>0</v>
      </c>
      <c r="K52" s="799">
        <f t="shared" si="6"/>
        <v>0</v>
      </c>
      <c r="L52" s="692" t="s">
        <v>91</v>
      </c>
      <c r="M52" s="693" t="s">
        <v>91</v>
      </c>
      <c r="N52" s="430"/>
    </row>
    <row r="53" spans="1:14" s="424" customFormat="1" ht="15" customHeight="1" thickBot="1" x14ac:dyDescent="0.25">
      <c r="A53" s="813">
        <v>3269</v>
      </c>
      <c r="B53" s="817" t="s">
        <v>356</v>
      </c>
      <c r="C53" s="521">
        <v>0</v>
      </c>
      <c r="D53" s="743">
        <v>0</v>
      </c>
      <c r="E53" s="516">
        <v>0</v>
      </c>
      <c r="F53" s="519">
        <v>0</v>
      </c>
      <c r="G53" s="721">
        <v>0</v>
      </c>
      <c r="H53" s="517">
        <v>1500</v>
      </c>
      <c r="I53" s="516">
        <v>0</v>
      </c>
      <c r="J53" s="724">
        <v>500</v>
      </c>
      <c r="K53" s="799">
        <f t="shared" si="6"/>
        <v>2000</v>
      </c>
      <c r="L53" s="692" t="s">
        <v>91</v>
      </c>
      <c r="M53" s="693" t="s">
        <v>91</v>
      </c>
      <c r="N53" s="430"/>
    </row>
    <row r="54" spans="1:14" s="402" customFormat="1" ht="20.100000000000001" customHeight="1" thickBot="1" x14ac:dyDescent="0.3">
      <c r="A54" s="739"/>
      <c r="B54" s="434" t="s">
        <v>129</v>
      </c>
      <c r="C54" s="480">
        <f>C8+C25+C37+C40+C41+C42+C43+C44+C45+C48+C49+C50+C51+C52+C53</f>
        <v>530819</v>
      </c>
      <c r="D54" s="818">
        <f t="shared" ref="D54:K54" si="8">D8+D25+D37+D40+D41+D42+D43+D44+D45+D48+D49+D50+D51+D52+D53</f>
        <v>587129.55999999994</v>
      </c>
      <c r="E54" s="479">
        <f t="shared" si="8"/>
        <v>604888</v>
      </c>
      <c r="F54" s="818">
        <f t="shared" si="8"/>
        <v>639124.13000000012</v>
      </c>
      <c r="G54" s="969">
        <f t="shared" si="8"/>
        <v>428188</v>
      </c>
      <c r="H54" s="734">
        <f t="shared" si="8"/>
        <v>601188</v>
      </c>
      <c r="I54" s="479">
        <f t="shared" si="8"/>
        <v>27700</v>
      </c>
      <c r="J54" s="819">
        <f t="shared" si="8"/>
        <v>500</v>
      </c>
      <c r="K54" s="587">
        <f t="shared" si="8"/>
        <v>629388</v>
      </c>
      <c r="L54" s="512">
        <f>K54/E54*100</f>
        <v>104.05033659123673</v>
      </c>
      <c r="M54" s="435">
        <f>K54/F54*100</f>
        <v>98.476644904644715</v>
      </c>
      <c r="N54" s="436"/>
    </row>
    <row r="55" spans="1:14" s="402" customFormat="1" ht="12.75" customHeight="1" x14ac:dyDescent="0.25">
      <c r="A55" s="803"/>
      <c r="B55" s="607"/>
      <c r="C55" s="419"/>
      <c r="D55" s="742"/>
      <c r="E55" s="419"/>
      <c r="F55" s="742"/>
      <c r="G55" s="742"/>
      <c r="H55" s="419"/>
      <c r="I55" s="419"/>
      <c r="J55" s="419"/>
      <c r="K55" s="419"/>
      <c r="L55" s="604"/>
      <c r="M55" s="603"/>
      <c r="N55" s="436"/>
    </row>
    <row r="56" spans="1:14" s="402" customFormat="1" ht="12.75" customHeight="1" x14ac:dyDescent="0.25">
      <c r="A56" s="803"/>
      <c r="B56" s="607"/>
      <c r="C56" s="419"/>
      <c r="D56" s="742"/>
      <c r="E56" s="419"/>
      <c r="F56" s="742"/>
      <c r="G56" s="742"/>
      <c r="H56" s="419"/>
      <c r="I56" s="419"/>
      <c r="J56" s="419"/>
      <c r="K56" s="419"/>
      <c r="L56" s="604"/>
      <c r="M56" s="603"/>
      <c r="N56" s="436"/>
    </row>
  </sheetData>
  <mergeCells count="1">
    <mergeCell ref="A2:M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landscape" r:id="rId1"/>
  <headerFooter alignWithMargins="0"/>
  <ignoredErrors>
    <ignoredError sqref="A50:A52 A48 A37:A45 A19 A35" numberStoredAsText="1"/>
    <ignoredError sqref="K25:K37 K40:K45 K48:K53 K8:K20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1"/>
  <sheetViews>
    <sheetView topLeftCell="A31" zoomScaleNormal="100" workbookViewId="0">
      <selection activeCell="O51" sqref="O51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57" ht="13.5" customHeight="1" x14ac:dyDescent="0.2">
      <c r="M1" s="401"/>
    </row>
    <row r="2" spans="1:257" ht="18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3" spans="1:257" ht="16.5" customHeight="1" x14ac:dyDescent="0.2"/>
    <row r="4" spans="1:257" ht="20.100000000000001" customHeight="1" x14ac:dyDescent="0.25">
      <c r="A4" s="405" t="s">
        <v>279</v>
      </c>
      <c r="F4" s="1225"/>
      <c r="G4" s="1226"/>
      <c r="L4" s="472"/>
    </row>
    <row r="5" spans="1:257" ht="15" customHeight="1" thickBot="1" x14ac:dyDescent="0.3">
      <c r="A5" s="405"/>
      <c r="M5" s="472" t="s">
        <v>0</v>
      </c>
    </row>
    <row r="6" spans="1:257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501" t="s">
        <v>108</v>
      </c>
      <c r="E6" s="502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496" t="s">
        <v>111</v>
      </c>
      <c r="M6" s="496" t="s">
        <v>141</v>
      </c>
    </row>
    <row r="7" spans="1:257" s="422" customFormat="1" ht="20.100000000000001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875"/>
      <c r="L7" s="874"/>
      <c r="M7" s="873"/>
    </row>
    <row r="8" spans="1:257" s="424" customFormat="1" ht="25.5" x14ac:dyDescent="0.2">
      <c r="A8" s="859">
        <v>3314</v>
      </c>
      <c r="B8" s="1062" t="s">
        <v>326</v>
      </c>
      <c r="C8" s="858">
        <v>28563</v>
      </c>
      <c r="D8" s="878">
        <v>29265.15</v>
      </c>
      <c r="E8" s="857">
        <v>29281</v>
      </c>
      <c r="F8" s="1017">
        <v>31520.6</v>
      </c>
      <c r="G8" s="1120">
        <v>22660.75</v>
      </c>
      <c r="H8" s="855">
        <f>H10+H11+H12</f>
        <v>32635</v>
      </c>
      <c r="I8" s="854">
        <f>I10+I11+I12</f>
        <v>1796</v>
      </c>
      <c r="J8" s="884">
        <f>J10+J11+J12</f>
        <v>0</v>
      </c>
      <c r="K8" s="835">
        <f t="shared" ref="K8:K37" si="0">SUM(H8:J8)</f>
        <v>34431</v>
      </c>
      <c r="L8" s="853">
        <f t="shared" ref="L8:L24" si="1">K8/E8*100</f>
        <v>117.58819712441515</v>
      </c>
      <c r="M8" s="872">
        <f t="shared" ref="M8:M24" si="2">K8/F8*100</f>
        <v>109.23332677677455</v>
      </c>
      <c r="N8" s="423"/>
      <c r="O8" s="423"/>
      <c r="P8" s="423"/>
      <c r="Q8" s="871"/>
      <c r="R8" s="423"/>
      <c r="S8" s="423"/>
      <c r="T8" s="423"/>
      <c r="U8" s="423"/>
      <c r="V8" s="423"/>
    </row>
    <row r="9" spans="1:257" s="427" customFormat="1" ht="15" customHeight="1" x14ac:dyDescent="0.2">
      <c r="A9" s="870"/>
      <c r="B9" s="849" t="s">
        <v>150</v>
      </c>
      <c r="C9" s="869"/>
      <c r="D9" s="877"/>
      <c r="E9" s="868"/>
      <c r="F9" s="811"/>
      <c r="G9" s="1121"/>
      <c r="H9" s="866"/>
      <c r="I9" s="865"/>
      <c r="J9" s="885"/>
      <c r="K9" s="887"/>
      <c r="L9" s="864"/>
      <c r="M9" s="863"/>
      <c r="IW9" s="428"/>
    </row>
    <row r="10" spans="1:257" s="427" customFormat="1" ht="15" customHeight="1" x14ac:dyDescent="0.2">
      <c r="A10" s="870"/>
      <c r="B10" s="849" t="s">
        <v>149</v>
      </c>
      <c r="C10" s="869"/>
      <c r="D10" s="877"/>
      <c r="E10" s="868"/>
      <c r="F10" s="811"/>
      <c r="G10" s="1121"/>
      <c r="H10" s="866">
        <v>6796</v>
      </c>
      <c r="I10" s="865">
        <v>0</v>
      </c>
      <c r="J10" s="885">
        <v>0</v>
      </c>
      <c r="K10" s="917">
        <f t="shared" si="0"/>
        <v>6796</v>
      </c>
      <c r="L10" s="864" t="s">
        <v>91</v>
      </c>
      <c r="M10" s="863" t="s">
        <v>91</v>
      </c>
      <c r="IW10" s="428"/>
    </row>
    <row r="11" spans="1:257" s="427" customFormat="1" ht="15" customHeight="1" x14ac:dyDescent="0.2">
      <c r="A11" s="870"/>
      <c r="B11" s="849" t="s">
        <v>148</v>
      </c>
      <c r="C11" s="869"/>
      <c r="D11" s="877"/>
      <c r="E11" s="868"/>
      <c r="F11" s="811"/>
      <c r="G11" s="1121"/>
      <c r="H11" s="866">
        <v>25839</v>
      </c>
      <c r="I11" s="865">
        <v>981</v>
      </c>
      <c r="J11" s="885">
        <v>0</v>
      </c>
      <c r="K11" s="917">
        <f t="shared" si="0"/>
        <v>26820</v>
      </c>
      <c r="L11" s="864" t="s">
        <v>91</v>
      </c>
      <c r="M11" s="863" t="s">
        <v>91</v>
      </c>
      <c r="IW11" s="428"/>
    </row>
    <row r="12" spans="1:257" s="427" customFormat="1" ht="15" customHeight="1" x14ac:dyDescent="0.2">
      <c r="A12" s="870"/>
      <c r="B12" s="849" t="s">
        <v>147</v>
      </c>
      <c r="C12" s="869"/>
      <c r="D12" s="877"/>
      <c r="E12" s="868"/>
      <c r="F12" s="811"/>
      <c r="G12" s="1121"/>
      <c r="H12" s="866">
        <v>0</v>
      </c>
      <c r="I12" s="865">
        <v>815</v>
      </c>
      <c r="J12" s="885">
        <v>0</v>
      </c>
      <c r="K12" s="917">
        <f t="shared" si="0"/>
        <v>815</v>
      </c>
      <c r="L12" s="864" t="s">
        <v>91</v>
      </c>
      <c r="M12" s="863" t="s">
        <v>91</v>
      </c>
      <c r="IW12" s="428"/>
    </row>
    <row r="13" spans="1:257" s="424" customFormat="1" ht="27" customHeight="1" x14ac:dyDescent="0.2">
      <c r="A13" s="852">
        <v>3315</v>
      </c>
      <c r="B13" s="921" t="s">
        <v>327</v>
      </c>
      <c r="C13" s="851">
        <v>205853</v>
      </c>
      <c r="D13" s="876">
        <v>209481.37</v>
      </c>
      <c r="E13" s="838">
        <v>227526</v>
      </c>
      <c r="F13" s="809">
        <v>242053.67</v>
      </c>
      <c r="G13" s="1122">
        <v>169743.08</v>
      </c>
      <c r="H13" s="850">
        <f>H15+H16+H17</f>
        <v>246805</v>
      </c>
      <c r="I13" s="836">
        <f>I15+I16+I17</f>
        <v>14160</v>
      </c>
      <c r="J13" s="886">
        <f>J15+J16+J17</f>
        <v>7822</v>
      </c>
      <c r="K13" s="887">
        <f t="shared" si="0"/>
        <v>268787</v>
      </c>
      <c r="L13" s="842">
        <f t="shared" si="1"/>
        <v>118.13463076747273</v>
      </c>
      <c r="M13" s="841">
        <f t="shared" si="2"/>
        <v>111.04438119033684</v>
      </c>
      <c r="Q13" s="424" t="s">
        <v>278</v>
      </c>
      <c r="IW13" s="585"/>
    </row>
    <row r="14" spans="1:257" s="427" customFormat="1" ht="15" customHeight="1" x14ac:dyDescent="0.2">
      <c r="A14" s="870"/>
      <c r="B14" s="849" t="s">
        <v>150</v>
      </c>
      <c r="C14" s="869"/>
      <c r="D14" s="877"/>
      <c r="E14" s="868"/>
      <c r="F14" s="811"/>
      <c r="G14" s="1121"/>
      <c r="H14" s="866"/>
      <c r="I14" s="865"/>
      <c r="J14" s="885"/>
      <c r="K14" s="887"/>
      <c r="L14" s="864"/>
      <c r="M14" s="863"/>
      <c r="IW14" s="428"/>
    </row>
    <row r="15" spans="1:257" s="427" customFormat="1" ht="15" customHeight="1" x14ac:dyDescent="0.2">
      <c r="A15" s="870"/>
      <c r="B15" s="849" t="s">
        <v>149</v>
      </c>
      <c r="C15" s="869"/>
      <c r="D15" s="877"/>
      <c r="E15" s="868"/>
      <c r="F15" s="811"/>
      <c r="G15" s="1121"/>
      <c r="H15" s="866">
        <v>47164</v>
      </c>
      <c r="I15" s="865">
        <v>0</v>
      </c>
      <c r="J15" s="885">
        <v>0</v>
      </c>
      <c r="K15" s="917">
        <f t="shared" si="0"/>
        <v>47164</v>
      </c>
      <c r="L15" s="864" t="s">
        <v>91</v>
      </c>
      <c r="M15" s="919" t="s">
        <v>91</v>
      </c>
    </row>
    <row r="16" spans="1:257" s="427" customFormat="1" ht="15" customHeight="1" x14ac:dyDescent="0.2">
      <c r="A16" s="870"/>
      <c r="B16" s="849" t="s">
        <v>148</v>
      </c>
      <c r="C16" s="869"/>
      <c r="D16" s="877"/>
      <c r="E16" s="868"/>
      <c r="F16" s="811"/>
      <c r="G16" s="1121"/>
      <c r="H16" s="866">
        <v>199641</v>
      </c>
      <c r="I16" s="865">
        <v>6337</v>
      </c>
      <c r="J16" s="885">
        <v>0</v>
      </c>
      <c r="K16" s="917">
        <f t="shared" si="0"/>
        <v>205978</v>
      </c>
      <c r="L16" s="864" t="s">
        <v>91</v>
      </c>
      <c r="M16" s="919" t="s">
        <v>91</v>
      </c>
    </row>
    <row r="17" spans="1:14" s="427" customFormat="1" ht="15" customHeight="1" x14ac:dyDescent="0.2">
      <c r="A17" s="870"/>
      <c r="B17" s="849" t="s">
        <v>147</v>
      </c>
      <c r="C17" s="869"/>
      <c r="D17" s="877"/>
      <c r="E17" s="868"/>
      <c r="F17" s="811"/>
      <c r="G17" s="1121"/>
      <c r="H17" s="866">
        <v>0</v>
      </c>
      <c r="I17" s="865">
        <v>7823</v>
      </c>
      <c r="J17" s="885">
        <v>7822</v>
      </c>
      <c r="K17" s="917">
        <f t="shared" si="0"/>
        <v>15645</v>
      </c>
      <c r="L17" s="864" t="s">
        <v>91</v>
      </c>
      <c r="M17" s="919" t="s">
        <v>91</v>
      </c>
    </row>
    <row r="18" spans="1:14" s="424" customFormat="1" ht="25.5" x14ac:dyDescent="0.2">
      <c r="A18" s="852">
        <v>3321</v>
      </c>
      <c r="B18" s="921" t="s">
        <v>328</v>
      </c>
      <c r="C18" s="851">
        <v>9315</v>
      </c>
      <c r="D18" s="876">
        <v>9864.6</v>
      </c>
      <c r="E18" s="838">
        <v>10013</v>
      </c>
      <c r="F18" s="809">
        <v>10820.28</v>
      </c>
      <c r="G18" s="1122">
        <v>7509.75</v>
      </c>
      <c r="H18" s="850">
        <f>H20+H21+H22</f>
        <v>14547</v>
      </c>
      <c r="I18" s="836">
        <f t="shared" ref="I18:J18" si="3">I20+I21+I22</f>
        <v>0</v>
      </c>
      <c r="J18" s="886">
        <f t="shared" si="3"/>
        <v>0</v>
      </c>
      <c r="K18" s="887">
        <f t="shared" si="0"/>
        <v>14547</v>
      </c>
      <c r="L18" s="842">
        <f t="shared" si="1"/>
        <v>145.28113452511735</v>
      </c>
      <c r="M18" s="862">
        <f t="shared" si="2"/>
        <v>134.44199225898035</v>
      </c>
    </row>
    <row r="19" spans="1:14" s="427" customFormat="1" ht="15" customHeight="1" x14ac:dyDescent="0.2">
      <c r="A19" s="870"/>
      <c r="B19" s="849" t="s">
        <v>150</v>
      </c>
      <c r="C19" s="869"/>
      <c r="D19" s="877"/>
      <c r="E19" s="868"/>
      <c r="F19" s="811"/>
      <c r="G19" s="1121"/>
      <c r="H19" s="866"/>
      <c r="I19" s="865"/>
      <c r="J19" s="885"/>
      <c r="K19" s="917"/>
      <c r="L19" s="864"/>
      <c r="M19" s="919"/>
    </row>
    <row r="20" spans="1:14" s="427" customFormat="1" ht="15" customHeight="1" x14ac:dyDescent="0.2">
      <c r="A20" s="870"/>
      <c r="B20" s="849" t="s">
        <v>149</v>
      </c>
      <c r="C20" s="869"/>
      <c r="D20" s="877"/>
      <c r="E20" s="868"/>
      <c r="F20" s="1123"/>
      <c r="G20" s="1124"/>
      <c r="H20" s="866">
        <v>0</v>
      </c>
      <c r="I20" s="865">
        <v>0</v>
      </c>
      <c r="J20" s="885">
        <v>0</v>
      </c>
      <c r="K20" s="917">
        <f t="shared" si="0"/>
        <v>0</v>
      </c>
      <c r="L20" s="864" t="s">
        <v>91</v>
      </c>
      <c r="M20" s="919" t="s">
        <v>91</v>
      </c>
    </row>
    <row r="21" spans="1:14" s="427" customFormat="1" ht="15" customHeight="1" x14ac:dyDescent="0.2">
      <c r="A21" s="870"/>
      <c r="B21" s="849" t="s">
        <v>148</v>
      </c>
      <c r="C21" s="869"/>
      <c r="D21" s="877"/>
      <c r="E21" s="868"/>
      <c r="F21" s="1123"/>
      <c r="G21" s="1124"/>
      <c r="H21" s="866">
        <v>14547</v>
      </c>
      <c r="I21" s="865">
        <v>0</v>
      </c>
      <c r="J21" s="885">
        <v>0</v>
      </c>
      <c r="K21" s="917">
        <f t="shared" si="0"/>
        <v>14547</v>
      </c>
      <c r="L21" s="864" t="s">
        <v>91</v>
      </c>
      <c r="M21" s="919" t="s">
        <v>91</v>
      </c>
    </row>
    <row r="22" spans="1:14" s="427" customFormat="1" ht="15" customHeight="1" x14ac:dyDescent="0.2">
      <c r="A22" s="870"/>
      <c r="B22" s="849" t="s">
        <v>147</v>
      </c>
      <c r="C22" s="869"/>
      <c r="D22" s="877"/>
      <c r="E22" s="868"/>
      <c r="F22" s="1123"/>
      <c r="G22" s="1124"/>
      <c r="H22" s="866">
        <v>0</v>
      </c>
      <c r="I22" s="865">
        <v>0</v>
      </c>
      <c r="J22" s="885">
        <v>0</v>
      </c>
      <c r="K22" s="917">
        <f t="shared" si="0"/>
        <v>0</v>
      </c>
      <c r="L22" s="864" t="s">
        <v>91</v>
      </c>
      <c r="M22" s="919" t="s">
        <v>91</v>
      </c>
    </row>
    <row r="23" spans="1:14" s="424" customFormat="1" ht="15" customHeight="1" x14ac:dyDescent="0.2">
      <c r="A23" s="852">
        <v>3321</v>
      </c>
      <c r="B23" s="847" t="s">
        <v>277</v>
      </c>
      <c r="C23" s="851">
        <v>600</v>
      </c>
      <c r="D23" s="876">
        <v>799.88</v>
      </c>
      <c r="E23" s="838">
        <v>600</v>
      </c>
      <c r="F23" s="809">
        <v>2169.7199999999998</v>
      </c>
      <c r="G23" s="1122">
        <v>381.41</v>
      </c>
      <c r="H23" s="850">
        <v>300</v>
      </c>
      <c r="I23" s="836">
        <v>300</v>
      </c>
      <c r="J23" s="886">
        <v>0</v>
      </c>
      <c r="K23" s="887">
        <f t="shared" si="0"/>
        <v>600</v>
      </c>
      <c r="L23" s="842">
        <f t="shared" si="1"/>
        <v>100</v>
      </c>
      <c r="M23" s="879">
        <f t="shared" si="2"/>
        <v>27.653337757867373</v>
      </c>
      <c r="N23" s="430"/>
    </row>
    <row r="24" spans="1:14" s="424" customFormat="1" ht="15" customHeight="1" x14ac:dyDescent="0.2">
      <c r="A24" s="852">
        <v>3314</v>
      </c>
      <c r="B24" s="849" t="s">
        <v>276</v>
      </c>
      <c r="C24" s="851">
        <v>10500</v>
      </c>
      <c r="D24" s="876">
        <v>10729.6</v>
      </c>
      <c r="E24" s="838">
        <v>12200</v>
      </c>
      <c r="F24" s="809">
        <v>12499.45</v>
      </c>
      <c r="G24" s="1122">
        <v>9850</v>
      </c>
      <c r="H24" s="850">
        <v>13700</v>
      </c>
      <c r="I24" s="836">
        <v>0</v>
      </c>
      <c r="J24" s="886">
        <v>0</v>
      </c>
      <c r="K24" s="887">
        <f t="shared" si="0"/>
        <v>13700</v>
      </c>
      <c r="L24" s="842">
        <f t="shared" si="1"/>
        <v>112.29508196721312</v>
      </c>
      <c r="M24" s="879">
        <f t="shared" si="2"/>
        <v>109.60482261219494</v>
      </c>
      <c r="N24" s="430"/>
    </row>
    <row r="25" spans="1:14" s="424" customFormat="1" ht="15" customHeight="1" x14ac:dyDescent="0.2">
      <c r="A25" s="852"/>
      <c r="B25" s="849" t="s">
        <v>150</v>
      </c>
      <c r="C25" s="851"/>
      <c r="D25" s="876"/>
      <c r="E25" s="838"/>
      <c r="F25" s="809"/>
      <c r="G25" s="1122"/>
      <c r="H25" s="850"/>
      <c r="I25" s="836"/>
      <c r="J25" s="886"/>
      <c r="K25" s="887"/>
      <c r="L25" s="842"/>
      <c r="M25" s="841"/>
      <c r="N25" s="430"/>
    </row>
    <row r="26" spans="1:14" s="427" customFormat="1" ht="15" customHeight="1" x14ac:dyDescent="0.2">
      <c r="A26" s="870"/>
      <c r="B26" s="849" t="s">
        <v>275</v>
      </c>
      <c r="C26" s="869">
        <v>5860</v>
      </c>
      <c r="D26" s="877">
        <v>5949.74</v>
      </c>
      <c r="E26" s="867">
        <v>6679</v>
      </c>
      <c r="F26" s="811">
        <v>6812.14</v>
      </c>
      <c r="G26" s="1121">
        <v>5709.25</v>
      </c>
      <c r="H26" s="866">
        <v>7252</v>
      </c>
      <c r="I26" s="865">
        <v>0</v>
      </c>
      <c r="J26" s="885">
        <v>0</v>
      </c>
      <c r="K26" s="917">
        <f t="shared" si="0"/>
        <v>7252</v>
      </c>
      <c r="L26" s="864">
        <f t="shared" ref="L26:L36" si="4">K26/E26*100</f>
        <v>108.57912861206766</v>
      </c>
      <c r="M26" s="863">
        <f t="shared" ref="M26:M36" si="5">K26/F26*100</f>
        <v>106.45700176449691</v>
      </c>
      <c r="N26" s="663"/>
    </row>
    <row r="27" spans="1:14" s="427" customFormat="1" ht="15" customHeight="1" x14ac:dyDescent="0.2">
      <c r="A27" s="870"/>
      <c r="B27" s="849" t="s">
        <v>274</v>
      </c>
      <c r="C27" s="869">
        <v>852</v>
      </c>
      <c r="D27" s="877">
        <v>872.47</v>
      </c>
      <c r="E27" s="867">
        <v>1014</v>
      </c>
      <c r="F27" s="811">
        <v>1037.9100000000001</v>
      </c>
      <c r="G27" s="1121">
        <v>760.5</v>
      </c>
      <c r="H27" s="866">
        <v>1211</v>
      </c>
      <c r="I27" s="865">
        <v>0</v>
      </c>
      <c r="J27" s="885">
        <v>0</v>
      </c>
      <c r="K27" s="917">
        <f t="shared" si="0"/>
        <v>1211</v>
      </c>
      <c r="L27" s="864">
        <f t="shared" si="4"/>
        <v>119.42800788954635</v>
      </c>
      <c r="M27" s="863">
        <f t="shared" si="5"/>
        <v>116.67678315075487</v>
      </c>
      <c r="N27" s="663"/>
    </row>
    <row r="28" spans="1:14" s="427" customFormat="1" ht="15" customHeight="1" x14ac:dyDescent="0.2">
      <c r="A28" s="870"/>
      <c r="B28" s="849" t="s">
        <v>273</v>
      </c>
      <c r="C28" s="869">
        <v>1494</v>
      </c>
      <c r="D28" s="877">
        <v>1537.58</v>
      </c>
      <c r="E28" s="867">
        <v>1787</v>
      </c>
      <c r="F28" s="811">
        <v>1844.02</v>
      </c>
      <c r="G28" s="1121">
        <v>1340.25</v>
      </c>
      <c r="H28" s="866">
        <v>2078</v>
      </c>
      <c r="I28" s="865">
        <v>0</v>
      </c>
      <c r="J28" s="885">
        <v>0</v>
      </c>
      <c r="K28" s="917">
        <f t="shared" si="0"/>
        <v>2078</v>
      </c>
      <c r="L28" s="864">
        <f t="shared" si="4"/>
        <v>116.28427532176832</v>
      </c>
      <c r="M28" s="863">
        <f t="shared" si="5"/>
        <v>112.68858255333456</v>
      </c>
      <c r="N28" s="663"/>
    </row>
    <row r="29" spans="1:14" s="427" customFormat="1" ht="15" customHeight="1" x14ac:dyDescent="0.2">
      <c r="A29" s="870"/>
      <c r="B29" s="849" t="s">
        <v>272</v>
      </c>
      <c r="C29" s="869">
        <v>1151</v>
      </c>
      <c r="D29" s="877">
        <v>1184.0999999999999</v>
      </c>
      <c r="E29" s="867">
        <v>1378</v>
      </c>
      <c r="F29" s="811">
        <v>1423.43</v>
      </c>
      <c r="G29" s="1121">
        <v>1033.5</v>
      </c>
      <c r="H29" s="866">
        <v>1577</v>
      </c>
      <c r="I29" s="865">
        <v>0</v>
      </c>
      <c r="J29" s="885">
        <v>0</v>
      </c>
      <c r="K29" s="917">
        <f t="shared" si="0"/>
        <v>1577</v>
      </c>
      <c r="L29" s="864">
        <f t="shared" si="4"/>
        <v>114.4412191582003</v>
      </c>
      <c r="M29" s="863">
        <f t="shared" si="5"/>
        <v>110.78872863435505</v>
      </c>
      <c r="N29" s="663"/>
    </row>
    <row r="30" spans="1:14" s="427" customFormat="1" ht="15" customHeight="1" x14ac:dyDescent="0.2">
      <c r="A30" s="870"/>
      <c r="B30" s="918" t="s">
        <v>271</v>
      </c>
      <c r="C30" s="869">
        <v>1143</v>
      </c>
      <c r="D30" s="877">
        <v>1185.71</v>
      </c>
      <c r="E30" s="867">
        <v>1342</v>
      </c>
      <c r="F30" s="811">
        <v>1381.95</v>
      </c>
      <c r="G30" s="1121">
        <v>1006.5</v>
      </c>
      <c r="H30" s="866">
        <v>1582</v>
      </c>
      <c r="I30" s="865">
        <v>0</v>
      </c>
      <c r="J30" s="885">
        <v>0</v>
      </c>
      <c r="K30" s="917">
        <f t="shared" si="0"/>
        <v>1582</v>
      </c>
      <c r="L30" s="864">
        <f t="shared" si="4"/>
        <v>117.88375558867361</v>
      </c>
      <c r="M30" s="863">
        <f t="shared" si="5"/>
        <v>114.47592170483736</v>
      </c>
      <c r="N30" s="663"/>
    </row>
    <row r="31" spans="1:14" s="911" customFormat="1" ht="25.5" x14ac:dyDescent="0.2">
      <c r="A31" s="902">
        <v>3314</v>
      </c>
      <c r="B31" s="847" t="s">
        <v>270</v>
      </c>
      <c r="C31" s="903">
        <v>0</v>
      </c>
      <c r="D31" s="904">
        <v>188</v>
      </c>
      <c r="E31" s="905">
        <v>0</v>
      </c>
      <c r="F31" s="1125">
        <v>475</v>
      </c>
      <c r="G31" s="1126">
        <v>455</v>
      </c>
      <c r="H31" s="906">
        <v>0</v>
      </c>
      <c r="I31" s="907">
        <v>0</v>
      </c>
      <c r="J31" s="908">
        <v>0</v>
      </c>
      <c r="K31" s="909">
        <f t="shared" si="0"/>
        <v>0</v>
      </c>
      <c r="L31" s="922" t="s">
        <v>91</v>
      </c>
      <c r="M31" s="923">
        <f t="shared" si="5"/>
        <v>0</v>
      </c>
      <c r="N31" s="430"/>
    </row>
    <row r="32" spans="1:14" s="911" customFormat="1" ht="25.5" x14ac:dyDescent="0.2">
      <c r="A32" s="902">
        <v>3315</v>
      </c>
      <c r="B32" s="921" t="s">
        <v>397</v>
      </c>
      <c r="C32" s="903">
        <v>5900</v>
      </c>
      <c r="D32" s="904">
        <v>9136.5499999999993</v>
      </c>
      <c r="E32" s="905">
        <v>6000</v>
      </c>
      <c r="F32" s="1125">
        <v>10305.52</v>
      </c>
      <c r="G32" s="1126">
        <v>2217.02</v>
      </c>
      <c r="H32" s="906">
        <v>0</v>
      </c>
      <c r="I32" s="907">
        <v>4000</v>
      </c>
      <c r="J32" s="908">
        <v>2000</v>
      </c>
      <c r="K32" s="909">
        <f t="shared" si="0"/>
        <v>6000</v>
      </c>
      <c r="L32" s="910">
        <f t="shared" si="4"/>
        <v>100</v>
      </c>
      <c r="M32" s="841">
        <f t="shared" si="5"/>
        <v>58.221225129833329</v>
      </c>
      <c r="N32" s="430"/>
    </row>
    <row r="33" spans="1:17" s="911" customFormat="1" ht="25.5" x14ac:dyDescent="0.2">
      <c r="A33" s="902">
        <v>3321</v>
      </c>
      <c r="B33" s="921" t="s">
        <v>280</v>
      </c>
      <c r="C33" s="903">
        <v>0</v>
      </c>
      <c r="D33" s="904">
        <v>150</v>
      </c>
      <c r="E33" s="905">
        <v>0</v>
      </c>
      <c r="F33" s="1125">
        <v>276.68</v>
      </c>
      <c r="G33" s="1126">
        <v>50</v>
      </c>
      <c r="H33" s="906">
        <v>0</v>
      </c>
      <c r="I33" s="907">
        <v>0</v>
      </c>
      <c r="J33" s="908">
        <v>0</v>
      </c>
      <c r="K33" s="909">
        <f t="shared" si="0"/>
        <v>0</v>
      </c>
      <c r="L33" s="922" t="s">
        <v>91</v>
      </c>
      <c r="M33" s="841">
        <f t="shared" si="5"/>
        <v>0</v>
      </c>
      <c r="N33" s="430"/>
    </row>
    <row r="34" spans="1:17" s="911" customFormat="1" ht="15" customHeight="1" x14ac:dyDescent="0.2">
      <c r="A34" s="902">
        <v>3319</v>
      </c>
      <c r="B34" s="921" t="s">
        <v>281</v>
      </c>
      <c r="C34" s="903">
        <v>0</v>
      </c>
      <c r="D34" s="904">
        <v>3880</v>
      </c>
      <c r="E34" s="905">
        <v>0</v>
      </c>
      <c r="F34" s="1125">
        <v>4725.5</v>
      </c>
      <c r="G34" s="1126">
        <v>2160.75</v>
      </c>
      <c r="H34" s="906">
        <v>0</v>
      </c>
      <c r="I34" s="907">
        <v>0</v>
      </c>
      <c r="J34" s="908">
        <v>0</v>
      </c>
      <c r="K34" s="909">
        <f t="shared" si="0"/>
        <v>0</v>
      </c>
      <c r="L34" s="922" t="s">
        <v>91</v>
      </c>
      <c r="M34" s="841">
        <f t="shared" si="5"/>
        <v>0</v>
      </c>
      <c r="N34" s="430"/>
    </row>
    <row r="35" spans="1:17" s="424" customFormat="1" ht="51" x14ac:dyDescent="0.2">
      <c r="A35" s="852">
        <v>3311</v>
      </c>
      <c r="B35" s="847" t="s">
        <v>269</v>
      </c>
      <c r="C35" s="851">
        <v>2000</v>
      </c>
      <c r="D35" s="876">
        <v>2000</v>
      </c>
      <c r="E35" s="838">
        <v>2000</v>
      </c>
      <c r="F35" s="809">
        <v>4000</v>
      </c>
      <c r="G35" s="1122">
        <v>4000</v>
      </c>
      <c r="H35" s="850">
        <v>0</v>
      </c>
      <c r="I35" s="836">
        <v>2000</v>
      </c>
      <c r="J35" s="886">
        <v>0</v>
      </c>
      <c r="K35" s="887">
        <f t="shared" si="0"/>
        <v>2000</v>
      </c>
      <c r="L35" s="842">
        <f t="shared" si="4"/>
        <v>100</v>
      </c>
      <c r="M35" s="841">
        <f t="shared" si="5"/>
        <v>50</v>
      </c>
      <c r="N35" s="430"/>
    </row>
    <row r="36" spans="1:17" s="424" customFormat="1" ht="25.5" x14ac:dyDescent="0.2">
      <c r="A36" s="852">
        <v>3315</v>
      </c>
      <c r="B36" s="921" t="s">
        <v>282</v>
      </c>
      <c r="C36" s="851">
        <v>1000</v>
      </c>
      <c r="D36" s="876">
        <v>742</v>
      </c>
      <c r="E36" s="838">
        <v>6500</v>
      </c>
      <c r="F36" s="809">
        <v>3300</v>
      </c>
      <c r="G36" s="1122">
        <v>1300</v>
      </c>
      <c r="H36" s="850">
        <v>0</v>
      </c>
      <c r="I36" s="836">
        <v>0</v>
      </c>
      <c r="J36" s="886">
        <v>0</v>
      </c>
      <c r="K36" s="887">
        <f t="shared" si="0"/>
        <v>0</v>
      </c>
      <c r="L36" s="916">
        <f t="shared" si="4"/>
        <v>0</v>
      </c>
      <c r="M36" s="841">
        <f t="shared" si="5"/>
        <v>0</v>
      </c>
      <c r="N36" s="430"/>
    </row>
    <row r="37" spans="1:17" s="424" customFormat="1" ht="15" customHeight="1" x14ac:dyDescent="0.2">
      <c r="A37" s="852">
        <v>3319</v>
      </c>
      <c r="B37" s="880" t="s">
        <v>268</v>
      </c>
      <c r="C37" s="851">
        <v>0</v>
      </c>
      <c r="D37" s="876">
        <v>0</v>
      </c>
      <c r="E37" s="838">
        <v>0</v>
      </c>
      <c r="F37" s="809">
        <v>0</v>
      </c>
      <c r="G37" s="1122">
        <v>0</v>
      </c>
      <c r="H37" s="850">
        <v>0</v>
      </c>
      <c r="I37" s="836">
        <f>SUM(I39:I41)</f>
        <v>1400</v>
      </c>
      <c r="J37" s="886">
        <f>SUM(J39:J41)</f>
        <v>0</v>
      </c>
      <c r="K37" s="887">
        <f t="shared" si="0"/>
        <v>1400</v>
      </c>
      <c r="L37" s="916" t="s">
        <v>91</v>
      </c>
      <c r="M37" s="923" t="s">
        <v>91</v>
      </c>
      <c r="N37" s="430"/>
    </row>
    <row r="38" spans="1:17" s="424" customFormat="1" ht="15" customHeight="1" x14ac:dyDescent="0.2">
      <c r="A38" s="852"/>
      <c r="B38" s="880" t="s">
        <v>150</v>
      </c>
      <c r="C38" s="851"/>
      <c r="D38" s="876"/>
      <c r="E38" s="838"/>
      <c r="F38" s="809"/>
      <c r="G38" s="1122"/>
      <c r="H38" s="850"/>
      <c r="I38" s="836"/>
      <c r="J38" s="886"/>
      <c r="K38" s="887"/>
      <c r="L38" s="842"/>
      <c r="M38" s="841"/>
      <c r="N38" s="430"/>
    </row>
    <row r="39" spans="1:17" s="427" customFormat="1" ht="15" customHeight="1" x14ac:dyDescent="0.2">
      <c r="A39" s="870">
        <v>3319</v>
      </c>
      <c r="B39" s="918" t="s">
        <v>267</v>
      </c>
      <c r="C39" s="869"/>
      <c r="D39" s="877"/>
      <c r="E39" s="868"/>
      <c r="F39" s="811"/>
      <c r="G39" s="1121"/>
      <c r="H39" s="866">
        <v>0</v>
      </c>
      <c r="I39" s="865">
        <v>600</v>
      </c>
      <c r="J39" s="885">
        <v>0</v>
      </c>
      <c r="K39" s="917">
        <f t="shared" ref="K39:K58" si="6">SUM(H39:J39)</f>
        <v>600</v>
      </c>
      <c r="L39" s="864" t="s">
        <v>91</v>
      </c>
      <c r="M39" s="863" t="s">
        <v>91</v>
      </c>
      <c r="N39" s="663"/>
    </row>
    <row r="40" spans="1:17" s="427" customFormat="1" ht="15" customHeight="1" x14ac:dyDescent="0.2">
      <c r="A40" s="870">
        <v>3319</v>
      </c>
      <c r="B40" s="918" t="s">
        <v>266</v>
      </c>
      <c r="C40" s="869"/>
      <c r="D40" s="877"/>
      <c r="E40" s="868"/>
      <c r="F40" s="811"/>
      <c r="G40" s="1121"/>
      <c r="H40" s="866">
        <v>0</v>
      </c>
      <c r="I40" s="865">
        <v>500</v>
      </c>
      <c r="J40" s="885">
        <v>0</v>
      </c>
      <c r="K40" s="917">
        <f t="shared" si="6"/>
        <v>500</v>
      </c>
      <c r="L40" s="864" t="s">
        <v>91</v>
      </c>
      <c r="M40" s="863" t="s">
        <v>91</v>
      </c>
      <c r="N40" s="663"/>
    </row>
    <row r="41" spans="1:17" s="427" customFormat="1" ht="15" customHeight="1" x14ac:dyDescent="0.2">
      <c r="A41" s="870">
        <v>3319</v>
      </c>
      <c r="B41" s="918" t="s">
        <v>265</v>
      </c>
      <c r="C41" s="869"/>
      <c r="D41" s="877"/>
      <c r="E41" s="868"/>
      <c r="F41" s="811"/>
      <c r="G41" s="1121"/>
      <c r="H41" s="866">
        <v>0</v>
      </c>
      <c r="I41" s="865">
        <v>300</v>
      </c>
      <c r="J41" s="885">
        <v>0</v>
      </c>
      <c r="K41" s="917">
        <f t="shared" si="6"/>
        <v>300</v>
      </c>
      <c r="L41" s="864" t="s">
        <v>91</v>
      </c>
      <c r="M41" s="863" t="s">
        <v>91</v>
      </c>
      <c r="N41" s="663"/>
    </row>
    <row r="42" spans="1:17" s="424" customFormat="1" ht="15" customHeight="1" x14ac:dyDescent="0.2">
      <c r="A42" s="852">
        <v>3315</v>
      </c>
      <c r="B42" s="880" t="s">
        <v>264</v>
      </c>
      <c r="C42" s="851">
        <v>0</v>
      </c>
      <c r="D42" s="876">
        <v>1799.02</v>
      </c>
      <c r="E42" s="838">
        <v>1930</v>
      </c>
      <c r="F42" s="809">
        <v>1930</v>
      </c>
      <c r="G42" s="1122">
        <v>1930</v>
      </c>
      <c r="H42" s="850">
        <v>0</v>
      </c>
      <c r="I42" s="836">
        <v>0</v>
      </c>
      <c r="J42" s="886">
        <v>0</v>
      </c>
      <c r="K42" s="887">
        <f t="shared" si="6"/>
        <v>0</v>
      </c>
      <c r="L42" s="916">
        <f t="shared" ref="L42" si="7">K42/E42*100</f>
        <v>0</v>
      </c>
      <c r="M42" s="841">
        <f t="shared" ref="M42:M59" si="8">K42/F42*100</f>
        <v>0</v>
      </c>
      <c r="N42" s="430"/>
    </row>
    <row r="43" spans="1:17" s="424" customFormat="1" ht="15" customHeight="1" x14ac:dyDescent="0.2">
      <c r="A43" s="852">
        <v>3315</v>
      </c>
      <c r="B43" s="880" t="s">
        <v>145</v>
      </c>
      <c r="C43" s="851">
        <v>0</v>
      </c>
      <c r="D43" s="876">
        <v>0</v>
      </c>
      <c r="E43" s="838">
        <v>1000</v>
      </c>
      <c r="F43" s="809">
        <v>1000</v>
      </c>
      <c r="G43" s="1122">
        <v>0</v>
      </c>
      <c r="H43" s="850">
        <v>0</v>
      </c>
      <c r="I43" s="836">
        <v>2000</v>
      </c>
      <c r="J43" s="886">
        <v>0</v>
      </c>
      <c r="K43" s="887">
        <f t="shared" si="6"/>
        <v>2000</v>
      </c>
      <c r="L43" s="842">
        <f t="shared" ref="L43:L59" si="9">K43/E43*100</f>
        <v>200</v>
      </c>
      <c r="M43" s="841">
        <f t="shared" si="8"/>
        <v>200</v>
      </c>
      <c r="N43" s="430"/>
      <c r="Q43" s="840"/>
    </row>
    <row r="44" spans="1:17" s="427" customFormat="1" ht="15" customHeight="1" x14ac:dyDescent="0.2">
      <c r="A44" s="870"/>
      <c r="B44" s="1050" t="s">
        <v>150</v>
      </c>
      <c r="C44" s="869"/>
      <c r="D44" s="877"/>
      <c r="E44" s="868"/>
      <c r="F44" s="811"/>
      <c r="G44" s="1121"/>
      <c r="H44" s="866"/>
      <c r="I44" s="865"/>
      <c r="J44" s="885"/>
      <c r="K44" s="917"/>
      <c r="L44" s="864"/>
      <c r="M44" s="863"/>
      <c r="N44" s="663"/>
      <c r="Q44" s="920"/>
    </row>
    <row r="45" spans="1:17" s="427" customFormat="1" ht="15" customHeight="1" x14ac:dyDescent="0.2">
      <c r="A45" s="870"/>
      <c r="B45" s="1050" t="s">
        <v>322</v>
      </c>
      <c r="C45" s="869"/>
      <c r="D45" s="877"/>
      <c r="E45" s="868"/>
      <c r="F45" s="811"/>
      <c r="G45" s="1121"/>
      <c r="H45" s="866">
        <v>0</v>
      </c>
      <c r="I45" s="865">
        <v>2000</v>
      </c>
      <c r="J45" s="885">
        <v>0</v>
      </c>
      <c r="K45" s="917">
        <f>SUM(H45:J45)</f>
        <v>2000</v>
      </c>
      <c r="L45" s="864" t="s">
        <v>91</v>
      </c>
      <c r="M45" s="863" t="s">
        <v>91</v>
      </c>
      <c r="N45" s="663"/>
      <c r="Q45" s="920"/>
    </row>
    <row r="46" spans="1:17" s="424" customFormat="1" ht="25.5" x14ac:dyDescent="0.2">
      <c r="A46" s="852">
        <v>3319</v>
      </c>
      <c r="B46" s="847" t="s">
        <v>364</v>
      </c>
      <c r="C46" s="851">
        <v>100</v>
      </c>
      <c r="D46" s="876">
        <v>3.83</v>
      </c>
      <c r="E46" s="838">
        <v>1000</v>
      </c>
      <c r="F46" s="809">
        <v>426.42</v>
      </c>
      <c r="G46" s="1122">
        <v>89.7</v>
      </c>
      <c r="H46" s="850">
        <v>0</v>
      </c>
      <c r="I46" s="836">
        <v>500</v>
      </c>
      <c r="J46" s="886">
        <v>500</v>
      </c>
      <c r="K46" s="887">
        <f t="shared" si="6"/>
        <v>1000</v>
      </c>
      <c r="L46" s="842">
        <f t="shared" si="9"/>
        <v>100</v>
      </c>
      <c r="M46" s="841">
        <f t="shared" si="8"/>
        <v>234.51057642699683</v>
      </c>
      <c r="N46" s="430"/>
    </row>
    <row r="47" spans="1:17" s="424" customFormat="1" ht="15" customHeight="1" x14ac:dyDescent="0.2">
      <c r="A47" s="852">
        <v>3315</v>
      </c>
      <c r="B47" s="847" t="s">
        <v>295</v>
      </c>
      <c r="C47" s="851">
        <v>0</v>
      </c>
      <c r="D47" s="876">
        <v>0</v>
      </c>
      <c r="E47" s="838">
        <v>0</v>
      </c>
      <c r="F47" s="809">
        <v>202.4</v>
      </c>
      <c r="G47" s="1122">
        <v>202.4</v>
      </c>
      <c r="H47" s="850">
        <v>0</v>
      </c>
      <c r="I47" s="836">
        <v>0</v>
      </c>
      <c r="J47" s="886">
        <v>0</v>
      </c>
      <c r="K47" s="887">
        <f t="shared" si="6"/>
        <v>0</v>
      </c>
      <c r="L47" s="916" t="s">
        <v>91</v>
      </c>
      <c r="M47" s="923">
        <f t="shared" si="8"/>
        <v>0</v>
      </c>
      <c r="N47" s="430"/>
    </row>
    <row r="48" spans="1:17" s="424" customFormat="1" ht="15" customHeight="1" x14ac:dyDescent="0.2">
      <c r="A48" s="852">
        <v>3315</v>
      </c>
      <c r="B48" s="847" t="s">
        <v>296</v>
      </c>
      <c r="C48" s="851">
        <v>0</v>
      </c>
      <c r="D48" s="876">
        <v>0</v>
      </c>
      <c r="E48" s="838">
        <v>0</v>
      </c>
      <c r="F48" s="809">
        <v>200</v>
      </c>
      <c r="G48" s="1122">
        <v>200</v>
      </c>
      <c r="H48" s="850">
        <v>0</v>
      </c>
      <c r="I48" s="836">
        <v>0</v>
      </c>
      <c r="J48" s="886">
        <v>0</v>
      </c>
      <c r="K48" s="887">
        <f t="shared" si="6"/>
        <v>0</v>
      </c>
      <c r="L48" s="916" t="s">
        <v>91</v>
      </c>
      <c r="M48" s="923">
        <f t="shared" si="8"/>
        <v>0</v>
      </c>
      <c r="N48" s="430"/>
    </row>
    <row r="49" spans="1:18" s="424" customFormat="1" ht="15" customHeight="1" x14ac:dyDescent="0.2">
      <c r="A49" s="852">
        <v>3315</v>
      </c>
      <c r="B49" s="921" t="s">
        <v>283</v>
      </c>
      <c r="C49" s="851">
        <v>0</v>
      </c>
      <c r="D49" s="876">
        <v>194.36</v>
      </c>
      <c r="E49" s="838">
        <v>0</v>
      </c>
      <c r="F49" s="809">
        <v>0</v>
      </c>
      <c r="G49" s="1122">
        <v>0</v>
      </c>
      <c r="H49" s="850">
        <v>0</v>
      </c>
      <c r="I49" s="836">
        <v>0</v>
      </c>
      <c r="J49" s="886">
        <v>0</v>
      </c>
      <c r="K49" s="887">
        <f t="shared" si="6"/>
        <v>0</v>
      </c>
      <c r="L49" s="916" t="s">
        <v>91</v>
      </c>
      <c r="M49" s="923" t="s">
        <v>91</v>
      </c>
      <c r="N49" s="430"/>
    </row>
    <row r="50" spans="1:18" s="424" customFormat="1" ht="15" customHeight="1" x14ac:dyDescent="0.2">
      <c r="A50" s="852">
        <v>3315</v>
      </c>
      <c r="B50" s="921" t="s">
        <v>284</v>
      </c>
      <c r="C50" s="851">
        <v>0</v>
      </c>
      <c r="D50" s="876">
        <v>20</v>
      </c>
      <c r="E50" s="838">
        <v>0</v>
      </c>
      <c r="F50" s="809">
        <v>0</v>
      </c>
      <c r="G50" s="1122">
        <v>0</v>
      </c>
      <c r="H50" s="850">
        <v>0</v>
      </c>
      <c r="I50" s="836">
        <v>0</v>
      </c>
      <c r="J50" s="886">
        <v>0</v>
      </c>
      <c r="K50" s="887">
        <f t="shared" si="6"/>
        <v>0</v>
      </c>
      <c r="L50" s="916" t="s">
        <v>91</v>
      </c>
      <c r="M50" s="923" t="s">
        <v>91</v>
      </c>
      <c r="N50" s="430"/>
    </row>
    <row r="51" spans="1:18" s="424" customFormat="1" ht="25.5" x14ac:dyDescent="0.2">
      <c r="A51" s="852">
        <v>3315</v>
      </c>
      <c r="B51" s="921" t="s">
        <v>297</v>
      </c>
      <c r="C51" s="851">
        <v>0</v>
      </c>
      <c r="D51" s="876">
        <v>0</v>
      </c>
      <c r="E51" s="838">
        <v>0</v>
      </c>
      <c r="F51" s="809">
        <v>200</v>
      </c>
      <c r="G51" s="1122">
        <v>200</v>
      </c>
      <c r="H51" s="850">
        <v>0</v>
      </c>
      <c r="I51" s="836">
        <v>0</v>
      </c>
      <c r="J51" s="886">
        <v>0</v>
      </c>
      <c r="K51" s="887">
        <f t="shared" si="6"/>
        <v>0</v>
      </c>
      <c r="L51" s="916" t="s">
        <v>91</v>
      </c>
      <c r="M51" s="923">
        <f t="shared" si="8"/>
        <v>0</v>
      </c>
      <c r="N51" s="430"/>
    </row>
    <row r="52" spans="1:18" s="424" customFormat="1" ht="15" customHeight="1" x14ac:dyDescent="0.2">
      <c r="A52" s="852">
        <v>3319</v>
      </c>
      <c r="B52" s="921" t="s">
        <v>298</v>
      </c>
      <c r="C52" s="851">
        <v>0</v>
      </c>
      <c r="D52" s="876">
        <v>0</v>
      </c>
      <c r="E52" s="838">
        <v>0</v>
      </c>
      <c r="F52" s="809">
        <v>50</v>
      </c>
      <c r="G52" s="1122">
        <v>50</v>
      </c>
      <c r="H52" s="850">
        <v>0</v>
      </c>
      <c r="I52" s="836">
        <v>0</v>
      </c>
      <c r="J52" s="886">
        <v>0</v>
      </c>
      <c r="K52" s="887">
        <f t="shared" si="6"/>
        <v>0</v>
      </c>
      <c r="L52" s="916" t="s">
        <v>91</v>
      </c>
      <c r="M52" s="923">
        <f t="shared" si="8"/>
        <v>0</v>
      </c>
      <c r="N52" s="430"/>
    </row>
    <row r="53" spans="1:18" s="424" customFormat="1" ht="15" customHeight="1" x14ac:dyDescent="0.2">
      <c r="A53" s="852">
        <v>3319</v>
      </c>
      <c r="B53" s="921" t="s">
        <v>299</v>
      </c>
      <c r="C53" s="851">
        <v>0</v>
      </c>
      <c r="D53" s="876">
        <v>0</v>
      </c>
      <c r="E53" s="838">
        <v>0</v>
      </c>
      <c r="F53" s="809">
        <v>24</v>
      </c>
      <c r="G53" s="1122">
        <v>24</v>
      </c>
      <c r="H53" s="850">
        <v>0</v>
      </c>
      <c r="I53" s="836">
        <v>0</v>
      </c>
      <c r="J53" s="886">
        <v>0</v>
      </c>
      <c r="K53" s="887">
        <f t="shared" si="6"/>
        <v>0</v>
      </c>
      <c r="L53" s="916" t="s">
        <v>91</v>
      </c>
      <c r="M53" s="923">
        <f t="shared" si="8"/>
        <v>0</v>
      </c>
      <c r="N53" s="430"/>
    </row>
    <row r="54" spans="1:18" s="424" customFormat="1" ht="15" customHeight="1" x14ac:dyDescent="0.2">
      <c r="A54" s="852">
        <v>3319</v>
      </c>
      <c r="B54" s="921" t="s">
        <v>300</v>
      </c>
      <c r="C54" s="851">
        <v>0</v>
      </c>
      <c r="D54" s="876">
        <v>0</v>
      </c>
      <c r="E54" s="838">
        <v>0</v>
      </c>
      <c r="F54" s="809">
        <v>40</v>
      </c>
      <c r="G54" s="1122">
        <v>40</v>
      </c>
      <c r="H54" s="850">
        <v>0</v>
      </c>
      <c r="I54" s="836">
        <v>0</v>
      </c>
      <c r="J54" s="886">
        <v>0</v>
      </c>
      <c r="K54" s="887">
        <f t="shared" si="6"/>
        <v>0</v>
      </c>
      <c r="L54" s="916" t="s">
        <v>91</v>
      </c>
      <c r="M54" s="923">
        <f t="shared" si="8"/>
        <v>0</v>
      </c>
      <c r="N54" s="430"/>
    </row>
    <row r="55" spans="1:18" s="424" customFormat="1" ht="15" customHeight="1" x14ac:dyDescent="0.2">
      <c r="A55" s="852">
        <v>3319</v>
      </c>
      <c r="B55" s="921" t="s">
        <v>301</v>
      </c>
      <c r="C55" s="851">
        <v>0</v>
      </c>
      <c r="D55" s="876">
        <v>0</v>
      </c>
      <c r="E55" s="838">
        <v>0</v>
      </c>
      <c r="F55" s="809">
        <v>41.03</v>
      </c>
      <c r="G55" s="1122">
        <v>41.03</v>
      </c>
      <c r="H55" s="850">
        <v>0</v>
      </c>
      <c r="I55" s="836">
        <v>0</v>
      </c>
      <c r="J55" s="886">
        <v>0</v>
      </c>
      <c r="K55" s="887">
        <f t="shared" si="6"/>
        <v>0</v>
      </c>
      <c r="L55" s="916" t="s">
        <v>91</v>
      </c>
      <c r="M55" s="923">
        <f t="shared" si="8"/>
        <v>0</v>
      </c>
      <c r="N55" s="430"/>
    </row>
    <row r="56" spans="1:18" s="424" customFormat="1" ht="25.5" x14ac:dyDescent="0.2">
      <c r="A56" s="852">
        <v>3319</v>
      </c>
      <c r="B56" s="921" t="s">
        <v>302</v>
      </c>
      <c r="C56" s="851">
        <v>0</v>
      </c>
      <c r="D56" s="876">
        <v>0</v>
      </c>
      <c r="E56" s="838">
        <v>0</v>
      </c>
      <c r="F56" s="809">
        <v>592.9</v>
      </c>
      <c r="G56" s="1122">
        <v>0</v>
      </c>
      <c r="H56" s="850">
        <v>0</v>
      </c>
      <c r="I56" s="836">
        <v>0</v>
      </c>
      <c r="J56" s="886">
        <v>0</v>
      </c>
      <c r="K56" s="887">
        <f t="shared" si="6"/>
        <v>0</v>
      </c>
      <c r="L56" s="916" t="s">
        <v>91</v>
      </c>
      <c r="M56" s="923">
        <f t="shared" si="8"/>
        <v>0</v>
      </c>
      <c r="N56" s="430"/>
    </row>
    <row r="57" spans="1:18" s="424" customFormat="1" ht="15" customHeight="1" x14ac:dyDescent="0.2">
      <c r="A57" s="852">
        <v>3313</v>
      </c>
      <c r="B57" s="880" t="s">
        <v>263</v>
      </c>
      <c r="C57" s="851">
        <v>0</v>
      </c>
      <c r="D57" s="876">
        <v>0</v>
      </c>
      <c r="E57" s="838">
        <v>0</v>
      </c>
      <c r="F57" s="809">
        <v>9800</v>
      </c>
      <c r="G57" s="1122">
        <v>4000</v>
      </c>
      <c r="H57" s="850">
        <v>0</v>
      </c>
      <c r="I57" s="836">
        <v>0</v>
      </c>
      <c r="J57" s="886">
        <v>0</v>
      </c>
      <c r="K57" s="887">
        <f t="shared" si="6"/>
        <v>0</v>
      </c>
      <c r="L57" s="916" t="s">
        <v>91</v>
      </c>
      <c r="M57" s="841">
        <f t="shared" si="8"/>
        <v>0</v>
      </c>
      <c r="N57" s="430"/>
      <c r="P57" s="839" t="s">
        <v>262</v>
      </c>
    </row>
    <row r="58" spans="1:18" s="424" customFormat="1" ht="15" customHeight="1" thickBot="1" x14ac:dyDescent="0.25">
      <c r="A58" s="970">
        <v>3319</v>
      </c>
      <c r="B58" s="971" t="s">
        <v>294</v>
      </c>
      <c r="C58" s="846">
        <v>0</v>
      </c>
      <c r="D58" s="888">
        <v>0</v>
      </c>
      <c r="E58" s="861">
        <v>0</v>
      </c>
      <c r="F58" s="1127">
        <v>0.15</v>
      </c>
      <c r="G58" s="1128">
        <v>0.15</v>
      </c>
      <c r="H58" s="844">
        <v>0</v>
      </c>
      <c r="I58" s="843">
        <v>0</v>
      </c>
      <c r="J58" s="890">
        <v>0</v>
      </c>
      <c r="K58" s="891">
        <f t="shared" si="6"/>
        <v>0</v>
      </c>
      <c r="L58" s="972" t="s">
        <v>91</v>
      </c>
      <c r="M58" s="973">
        <f t="shared" si="8"/>
        <v>0</v>
      </c>
      <c r="N58" s="430"/>
      <c r="P58" s="839"/>
    </row>
    <row r="59" spans="1:18" s="402" customFormat="1" ht="20.100000000000001" customHeight="1" thickBot="1" x14ac:dyDescent="0.3">
      <c r="A59" s="893"/>
      <c r="B59" s="894" t="s">
        <v>129</v>
      </c>
      <c r="C59" s="895">
        <f t="shared" ref="C59:K59" si="10">C8+C13+C18+C23+C24+C31+C32+C33+C34+C35+C36+C37+C42+C43+C46+C47+C48+C49+C50+C51+C52+C53+C55+C54+C56+C57+C58</f>
        <v>263831</v>
      </c>
      <c r="D59" s="896">
        <f t="shared" si="10"/>
        <v>278254.36000000004</v>
      </c>
      <c r="E59" s="897">
        <f t="shared" si="10"/>
        <v>298050</v>
      </c>
      <c r="F59" s="703">
        <f t="shared" si="10"/>
        <v>336653.32000000012</v>
      </c>
      <c r="G59" s="706">
        <f t="shared" si="10"/>
        <v>227105.03999999998</v>
      </c>
      <c r="H59" s="912">
        <f t="shared" si="10"/>
        <v>307987</v>
      </c>
      <c r="I59" s="913">
        <f t="shared" si="10"/>
        <v>26156</v>
      </c>
      <c r="J59" s="914">
        <f t="shared" si="10"/>
        <v>10322</v>
      </c>
      <c r="K59" s="915">
        <f t="shared" si="10"/>
        <v>344465</v>
      </c>
      <c r="L59" s="900">
        <f t="shared" si="9"/>
        <v>115.57289045462171</v>
      </c>
      <c r="M59" s="901">
        <f t="shared" si="8"/>
        <v>102.32039297874735</v>
      </c>
      <c r="N59" s="436"/>
      <c r="O59" s="834"/>
    </row>
    <row r="60" spans="1:18" ht="15" customHeight="1" x14ac:dyDescent="0.25">
      <c r="A60" s="437"/>
      <c r="B60" s="437"/>
      <c r="C60" s="438"/>
      <c r="D60" s="638"/>
      <c r="E60" s="438"/>
      <c r="F60" s="439"/>
      <c r="G60" s="439"/>
      <c r="H60" s="440"/>
      <c r="I60" s="440"/>
      <c r="J60" s="440"/>
      <c r="K60" s="440"/>
      <c r="L60" s="458"/>
      <c r="M60" s="442"/>
      <c r="N60" s="430"/>
    </row>
    <row r="61" spans="1:18" ht="15" customHeight="1" x14ac:dyDescent="0.25">
      <c r="A61" s="437"/>
      <c r="B61" s="437"/>
      <c r="C61" s="438"/>
      <c r="D61" s="638"/>
      <c r="E61" s="438"/>
      <c r="F61" s="439"/>
      <c r="G61" s="439"/>
      <c r="H61" s="440"/>
      <c r="I61" s="440"/>
      <c r="J61" s="440"/>
      <c r="K61" s="440"/>
      <c r="L61" s="458"/>
      <c r="M61" s="442"/>
      <c r="N61" s="430"/>
      <c r="R61" s="397"/>
    </row>
  </sheetData>
  <mergeCells count="2">
    <mergeCell ref="A2:M2"/>
    <mergeCell ref="F4:G4"/>
  </mergeCells>
  <pageMargins left="0.23622047244094491" right="0.23622047244094491" top="0.74803149606299213" bottom="0.74803149606299213" header="0.31496062992125984" footer="0.31496062992125984"/>
  <pageSetup paperSize="9" scale="71" orientation="landscape" r:id="rId1"/>
  <headerFooter alignWithMargins="0"/>
  <ignoredErrors>
    <ignoredError sqref="K18:K24 K46:K57 K38:K41 K37 K35 I33:K34 I36:K36 J35 I37:J37 K42:K43 K58 K26:K32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zoomScaleNormal="100" workbookViewId="0">
      <selection activeCell="M8" sqref="M8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2" width="7.5703125" style="400" customWidth="1"/>
    <col min="13" max="13" width="7.42578125" style="400" customWidth="1"/>
    <col min="14" max="16384" width="9.140625" style="396"/>
  </cols>
  <sheetData>
    <row r="1" spans="1:256" ht="14.25" x14ac:dyDescent="0.2">
      <c r="M1" s="401"/>
    </row>
    <row r="2" spans="1:256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56" ht="20.100000000000001" customHeight="1" x14ac:dyDescent="0.25">
      <c r="A4" s="405" t="s">
        <v>189</v>
      </c>
      <c r="L4" s="404"/>
    </row>
    <row r="5" spans="1:256" ht="15" customHeight="1" thickBot="1" x14ac:dyDescent="0.3">
      <c r="A5" s="405"/>
      <c r="M5" s="404" t="s">
        <v>0</v>
      </c>
    </row>
    <row r="6" spans="1:256" s="413" customFormat="1" ht="35.25" customHeight="1" thickBot="1" x14ac:dyDescent="0.25">
      <c r="A6" s="406" t="s">
        <v>139</v>
      </c>
      <c r="B6" s="406" t="s">
        <v>140</v>
      </c>
      <c r="C6" s="407" t="s">
        <v>90</v>
      </c>
      <c r="D6" s="408" t="s">
        <v>108</v>
      </c>
      <c r="E6" s="407" t="s">
        <v>109</v>
      </c>
      <c r="F6" s="408" t="s">
        <v>392</v>
      </c>
      <c r="G6" s="408" t="s">
        <v>393</v>
      </c>
      <c r="H6" s="409" t="s">
        <v>133</v>
      </c>
      <c r="I6" s="410" t="s">
        <v>134</v>
      </c>
      <c r="J6" s="498" t="s">
        <v>359</v>
      </c>
      <c r="K6" s="411" t="s">
        <v>135</v>
      </c>
      <c r="L6" s="412" t="s">
        <v>111</v>
      </c>
      <c r="M6" s="412" t="s">
        <v>141</v>
      </c>
    </row>
    <row r="7" spans="1:256" s="422" customFormat="1" ht="15" customHeight="1" thickBot="1" x14ac:dyDescent="0.3">
      <c r="A7" s="414"/>
      <c r="B7" s="415" t="s">
        <v>142</v>
      </c>
      <c r="C7" s="416"/>
      <c r="D7" s="597"/>
      <c r="E7" s="416"/>
      <c r="F7" s="417"/>
      <c r="G7" s="417"/>
      <c r="H7" s="418"/>
      <c r="I7" s="418"/>
      <c r="J7" s="418"/>
      <c r="K7" s="419"/>
      <c r="L7" s="420"/>
      <c r="M7" s="421"/>
    </row>
    <row r="8" spans="1:256" s="422" customFormat="1" ht="15" customHeight="1" x14ac:dyDescent="0.25">
      <c r="A8" s="538">
        <v>3513</v>
      </c>
      <c r="B8" s="625" t="s">
        <v>185</v>
      </c>
      <c r="C8" s="794">
        <v>29150</v>
      </c>
      <c r="D8" s="795">
        <v>29150</v>
      </c>
      <c r="E8" s="624">
        <v>29150</v>
      </c>
      <c r="F8" s="796">
        <v>29150</v>
      </c>
      <c r="G8" s="623">
        <v>28654</v>
      </c>
      <c r="H8" s="790">
        <v>31190</v>
      </c>
      <c r="I8" s="622">
        <v>7798</v>
      </c>
      <c r="J8" s="621">
        <v>0</v>
      </c>
      <c r="K8" s="750">
        <f>SUM(H8:J8)</f>
        <v>38988</v>
      </c>
      <c r="L8" s="748">
        <f>K8/E8*100</f>
        <v>133.74957118353345</v>
      </c>
      <c r="M8" s="620">
        <f>K8/F8*100</f>
        <v>133.74957118353345</v>
      </c>
      <c r="N8" s="1110"/>
      <c r="O8" s="1110"/>
      <c r="P8" s="1110"/>
      <c r="Q8" s="1110"/>
      <c r="R8" s="1110"/>
      <c r="S8" s="1110"/>
      <c r="T8" s="1110"/>
      <c r="U8" s="1110"/>
      <c r="V8" s="1110"/>
    </row>
    <row r="9" spans="1:256" s="422" customFormat="1" ht="27.75" customHeight="1" x14ac:dyDescent="0.25">
      <c r="A9" s="551">
        <v>3522</v>
      </c>
      <c r="B9" s="617" t="s">
        <v>188</v>
      </c>
      <c r="C9" s="616">
        <v>168120</v>
      </c>
      <c r="D9" s="786">
        <v>176120</v>
      </c>
      <c r="E9" s="615">
        <v>193000</v>
      </c>
      <c r="F9" s="614">
        <v>92945</v>
      </c>
      <c r="G9" s="613">
        <v>92945</v>
      </c>
      <c r="H9" s="791">
        <v>175450</v>
      </c>
      <c r="I9" s="612">
        <v>0</v>
      </c>
      <c r="J9" s="619">
        <v>0</v>
      </c>
      <c r="K9" s="751">
        <f t="shared" ref="K9:K24" si="0">SUM(H9:J9)</f>
        <v>175450</v>
      </c>
      <c r="L9" s="749">
        <f>K9/E9*100</f>
        <v>90.906735751295344</v>
      </c>
      <c r="M9" s="618">
        <f>K9/F9*100</f>
        <v>188.76755070202807</v>
      </c>
      <c r="N9" s="1110"/>
      <c r="O9" s="1110"/>
      <c r="P9" s="1110"/>
      <c r="Q9" s="1110"/>
      <c r="R9" s="1110"/>
      <c r="S9" s="1110"/>
      <c r="T9" s="1110"/>
      <c r="U9" s="1110"/>
      <c r="V9" s="1110"/>
    </row>
    <row r="10" spans="1:256" s="422" customFormat="1" ht="15" customHeight="1" x14ac:dyDescent="0.25">
      <c r="A10" s="551">
        <v>3522</v>
      </c>
      <c r="B10" s="617" t="s">
        <v>187</v>
      </c>
      <c r="C10" s="616">
        <v>18680</v>
      </c>
      <c r="D10" s="786">
        <v>0</v>
      </c>
      <c r="E10" s="615">
        <v>0</v>
      </c>
      <c r="F10" s="614">
        <v>0</v>
      </c>
      <c r="G10" s="613">
        <v>0</v>
      </c>
      <c r="H10" s="792">
        <v>0</v>
      </c>
      <c r="I10" s="612">
        <v>0</v>
      </c>
      <c r="J10" s="611">
        <v>0</v>
      </c>
      <c r="K10" s="751">
        <f t="shared" si="0"/>
        <v>0</v>
      </c>
      <c r="L10" s="1190" t="s">
        <v>91</v>
      </c>
      <c r="M10" s="762" t="s">
        <v>91</v>
      </c>
      <c r="N10" s="1110"/>
      <c r="O10" s="1110"/>
      <c r="P10" s="1110"/>
      <c r="Q10" s="1110"/>
      <c r="R10" s="1110"/>
      <c r="S10" s="1110"/>
      <c r="T10" s="1110"/>
      <c r="U10" s="1110"/>
      <c r="V10" s="1110"/>
    </row>
    <row r="11" spans="1:256" s="424" customFormat="1" ht="29.25" customHeight="1" x14ac:dyDescent="0.2">
      <c r="A11" s="551">
        <v>3529</v>
      </c>
      <c r="B11" s="787" t="s">
        <v>329</v>
      </c>
      <c r="C11" s="777">
        <v>87719</v>
      </c>
      <c r="D11" s="743">
        <v>91110.93</v>
      </c>
      <c r="E11" s="520">
        <v>96465</v>
      </c>
      <c r="F11" s="519">
        <v>96595</v>
      </c>
      <c r="G11" s="797">
        <v>72348.75</v>
      </c>
      <c r="H11" s="793">
        <f>SUM(H13:H15)</f>
        <v>105881</v>
      </c>
      <c r="I11" s="525">
        <f t="shared" ref="I11:J11" si="1">SUM(I13:I15)</f>
        <v>0</v>
      </c>
      <c r="J11" s="524">
        <f t="shared" si="1"/>
        <v>0</v>
      </c>
      <c r="K11" s="609">
        <f t="shared" si="0"/>
        <v>105881</v>
      </c>
      <c r="L11" s="608">
        <f t="shared" ref="L11:L22" si="2">K11/E11*100</f>
        <v>109.76105323174208</v>
      </c>
      <c r="M11" s="465">
        <f t="shared" ref="M11:M22" si="3">K11/F11*100</f>
        <v>109.61333402350017</v>
      </c>
      <c r="N11" s="1111"/>
      <c r="O11" s="1111"/>
      <c r="P11" s="1111"/>
      <c r="Q11" s="1111"/>
      <c r="R11" s="1111"/>
      <c r="S11" s="1111"/>
      <c r="T11" s="1111"/>
      <c r="U11" s="1111"/>
      <c r="V11" s="1112"/>
    </row>
    <row r="12" spans="1:256" s="427" customFormat="1" ht="15" customHeight="1" x14ac:dyDescent="0.2">
      <c r="A12" s="522"/>
      <c r="B12" s="788" t="s">
        <v>150</v>
      </c>
      <c r="C12" s="781"/>
      <c r="D12" s="744"/>
      <c r="E12" s="543"/>
      <c r="F12" s="544"/>
      <c r="G12" s="798"/>
      <c r="H12" s="691"/>
      <c r="I12" s="547"/>
      <c r="J12" s="548"/>
      <c r="K12" s="549">
        <f t="shared" si="0"/>
        <v>0</v>
      </c>
      <c r="L12" s="550"/>
      <c r="M12" s="426"/>
      <c r="N12" s="1113"/>
      <c r="O12" s="1113"/>
      <c r="P12" s="1113"/>
      <c r="Q12" s="1113"/>
      <c r="R12" s="1113"/>
      <c r="S12" s="1113"/>
      <c r="T12" s="1113"/>
      <c r="U12" s="1113"/>
      <c r="V12" s="1113"/>
      <c r="IV12" s="428"/>
    </row>
    <row r="13" spans="1:256" s="427" customFormat="1" ht="15" customHeight="1" x14ac:dyDescent="0.2">
      <c r="A13" s="522"/>
      <c r="B13" s="788" t="s">
        <v>149</v>
      </c>
      <c r="C13" s="781"/>
      <c r="D13" s="744"/>
      <c r="E13" s="543"/>
      <c r="F13" s="544"/>
      <c r="G13" s="798"/>
      <c r="H13" s="804">
        <v>21502</v>
      </c>
      <c r="I13" s="547">
        <v>0</v>
      </c>
      <c r="J13" s="548">
        <v>0</v>
      </c>
      <c r="K13" s="549">
        <f t="shared" si="0"/>
        <v>21502</v>
      </c>
      <c r="L13" s="550" t="s">
        <v>91</v>
      </c>
      <c r="M13" s="426" t="s">
        <v>91</v>
      </c>
      <c r="N13" s="1113"/>
      <c r="O13" s="1113"/>
      <c r="P13" s="1113"/>
      <c r="Q13" s="1113"/>
      <c r="R13" s="1113"/>
      <c r="S13" s="1113"/>
      <c r="T13" s="1113"/>
      <c r="U13" s="1113"/>
      <c r="V13" s="1113"/>
      <c r="IV13" s="428"/>
    </row>
    <row r="14" spans="1:256" s="427" customFormat="1" x14ac:dyDescent="0.2">
      <c r="A14" s="522"/>
      <c r="B14" s="788" t="s">
        <v>148</v>
      </c>
      <c r="C14" s="781"/>
      <c r="D14" s="744"/>
      <c r="E14" s="543"/>
      <c r="F14" s="544"/>
      <c r="G14" s="798"/>
      <c r="H14" s="804">
        <v>82064</v>
      </c>
      <c r="I14" s="547">
        <v>0</v>
      </c>
      <c r="J14" s="548">
        <v>0</v>
      </c>
      <c r="K14" s="549">
        <f t="shared" si="0"/>
        <v>82064</v>
      </c>
      <c r="L14" s="550" t="s">
        <v>91</v>
      </c>
      <c r="M14" s="426" t="s">
        <v>91</v>
      </c>
      <c r="N14" s="1227"/>
      <c r="O14" s="1227"/>
      <c r="P14" s="1227"/>
      <c r="Q14" s="1227"/>
      <c r="R14" s="1227"/>
      <c r="S14" s="1227"/>
      <c r="T14" s="1227"/>
      <c r="U14" s="1227"/>
      <c r="V14" s="1227"/>
      <c r="IV14" s="428"/>
    </row>
    <row r="15" spans="1:256" s="427" customFormat="1" ht="15" customHeight="1" x14ac:dyDescent="0.2">
      <c r="A15" s="522"/>
      <c r="B15" s="849" t="s">
        <v>147</v>
      </c>
      <c r="C15" s="781"/>
      <c r="D15" s="744"/>
      <c r="E15" s="543"/>
      <c r="F15" s="544"/>
      <c r="G15" s="798"/>
      <c r="H15" s="804">
        <v>2315</v>
      </c>
      <c r="I15" s="547">
        <v>0</v>
      </c>
      <c r="J15" s="548">
        <v>0</v>
      </c>
      <c r="K15" s="549">
        <f t="shared" si="0"/>
        <v>2315</v>
      </c>
      <c r="L15" s="550" t="s">
        <v>91</v>
      </c>
      <c r="M15" s="426" t="s">
        <v>91</v>
      </c>
      <c r="N15" s="1114"/>
      <c r="O15" s="1114"/>
      <c r="P15" s="1114"/>
      <c r="Q15" s="1114"/>
      <c r="R15" s="1114"/>
      <c r="S15" s="1114"/>
      <c r="T15" s="1114"/>
      <c r="U15" s="1114"/>
      <c r="V15" s="1114"/>
      <c r="IV15" s="428"/>
    </row>
    <row r="16" spans="1:256" s="424" customFormat="1" ht="25.5" customHeight="1" x14ac:dyDescent="0.2">
      <c r="A16" s="551">
        <v>3533</v>
      </c>
      <c r="B16" s="787" t="s">
        <v>330</v>
      </c>
      <c r="C16" s="777">
        <v>412000</v>
      </c>
      <c r="D16" s="743">
        <v>412400</v>
      </c>
      <c r="E16" s="520">
        <v>452000</v>
      </c>
      <c r="F16" s="519">
        <v>452000</v>
      </c>
      <c r="G16" s="797">
        <v>338999.94</v>
      </c>
      <c r="H16" s="690">
        <f>SUM(H18:H20)</f>
        <v>467000</v>
      </c>
      <c r="I16" s="516">
        <f t="shared" ref="I16:J16" si="4">SUM(I18:I20)</f>
        <v>0</v>
      </c>
      <c r="J16" s="515">
        <f t="shared" si="4"/>
        <v>0</v>
      </c>
      <c r="K16" s="483">
        <f t="shared" si="0"/>
        <v>467000</v>
      </c>
      <c r="L16" s="553">
        <f t="shared" si="2"/>
        <v>103.31858407079646</v>
      </c>
      <c r="M16" s="429">
        <f t="shared" si="3"/>
        <v>103.31858407079646</v>
      </c>
      <c r="N16" s="1112"/>
      <c r="O16" s="1112"/>
      <c r="P16" s="1112"/>
      <c r="Q16" s="1112"/>
      <c r="R16" s="1112"/>
      <c r="S16" s="1112"/>
      <c r="T16" s="1112"/>
      <c r="U16" s="1112"/>
      <c r="V16" s="1112"/>
    </row>
    <row r="17" spans="1:22" s="427" customFormat="1" ht="15" customHeight="1" x14ac:dyDescent="0.2">
      <c r="A17" s="522"/>
      <c r="B17" s="788" t="s">
        <v>150</v>
      </c>
      <c r="C17" s="781"/>
      <c r="D17" s="744"/>
      <c r="E17" s="543"/>
      <c r="F17" s="544"/>
      <c r="G17" s="798"/>
      <c r="H17" s="691"/>
      <c r="I17" s="547"/>
      <c r="J17" s="548"/>
      <c r="K17" s="601">
        <f t="shared" si="0"/>
        <v>0</v>
      </c>
      <c r="L17" s="550"/>
      <c r="M17" s="729"/>
      <c r="N17" s="1112"/>
      <c r="O17" s="1112"/>
      <c r="P17" s="1112"/>
      <c r="Q17" s="1112"/>
      <c r="R17" s="1112"/>
      <c r="S17" s="1112"/>
      <c r="T17" s="1112"/>
      <c r="U17" s="1112"/>
      <c r="V17" s="1112"/>
    </row>
    <row r="18" spans="1:22" s="427" customFormat="1" ht="15" customHeight="1" x14ac:dyDescent="0.2">
      <c r="A18" s="522"/>
      <c r="B18" s="788" t="s">
        <v>149</v>
      </c>
      <c r="C18" s="781"/>
      <c r="D18" s="744"/>
      <c r="E18" s="543"/>
      <c r="F18" s="544"/>
      <c r="G18" s="798"/>
      <c r="H18" s="691">
        <v>0</v>
      </c>
      <c r="I18" s="547">
        <v>0</v>
      </c>
      <c r="J18" s="548">
        <v>0</v>
      </c>
      <c r="K18" s="601">
        <f t="shared" si="0"/>
        <v>0</v>
      </c>
      <c r="L18" s="550" t="s">
        <v>91</v>
      </c>
      <c r="M18" s="729" t="s">
        <v>91</v>
      </c>
      <c r="N18" s="1112"/>
      <c r="O18" s="1112"/>
      <c r="P18" s="1112"/>
      <c r="Q18" s="1112"/>
      <c r="R18" s="1112"/>
      <c r="S18" s="1112"/>
      <c r="T18" s="1112"/>
      <c r="U18" s="1112"/>
      <c r="V18" s="1112"/>
    </row>
    <row r="19" spans="1:22" s="427" customFormat="1" ht="15" customHeight="1" x14ac:dyDescent="0.2">
      <c r="A19" s="522"/>
      <c r="B19" s="788" t="s">
        <v>148</v>
      </c>
      <c r="C19" s="781"/>
      <c r="D19" s="744"/>
      <c r="E19" s="543"/>
      <c r="F19" s="544"/>
      <c r="G19" s="798"/>
      <c r="H19" s="691">
        <v>467000</v>
      </c>
      <c r="I19" s="547">
        <v>0</v>
      </c>
      <c r="J19" s="548">
        <v>0</v>
      </c>
      <c r="K19" s="601">
        <f t="shared" si="0"/>
        <v>467000</v>
      </c>
      <c r="L19" s="550" t="s">
        <v>91</v>
      </c>
      <c r="M19" s="426" t="s">
        <v>91</v>
      </c>
      <c r="N19" s="1112"/>
      <c r="O19" s="1112"/>
      <c r="P19" s="1112"/>
      <c r="Q19" s="1112"/>
      <c r="R19" s="1112"/>
      <c r="S19" s="1112"/>
      <c r="T19" s="1112"/>
      <c r="U19" s="1112"/>
      <c r="V19" s="1112"/>
    </row>
    <row r="20" spans="1:22" s="427" customFormat="1" ht="15" customHeight="1" x14ac:dyDescent="0.2">
      <c r="A20" s="522"/>
      <c r="B20" s="849" t="s">
        <v>147</v>
      </c>
      <c r="C20" s="781"/>
      <c r="D20" s="744"/>
      <c r="E20" s="543"/>
      <c r="F20" s="544"/>
      <c r="G20" s="798"/>
      <c r="H20" s="780">
        <v>0</v>
      </c>
      <c r="I20" s="568">
        <v>0</v>
      </c>
      <c r="J20" s="567">
        <v>0</v>
      </c>
      <c r="K20" s="601">
        <f t="shared" si="0"/>
        <v>0</v>
      </c>
      <c r="L20" s="550" t="s">
        <v>91</v>
      </c>
      <c r="M20" s="426" t="s">
        <v>91</v>
      </c>
      <c r="N20" s="1112"/>
      <c r="O20" s="1112"/>
      <c r="P20" s="1112"/>
      <c r="Q20" s="1112"/>
      <c r="R20" s="1112"/>
      <c r="S20" s="1112"/>
      <c r="T20" s="1112"/>
      <c r="U20" s="1112"/>
      <c r="V20" s="1112"/>
    </row>
    <row r="21" spans="1:22" s="424" customFormat="1" ht="15" customHeight="1" x14ac:dyDescent="0.2">
      <c r="A21" s="551">
        <v>3599</v>
      </c>
      <c r="B21" s="787" t="s">
        <v>184</v>
      </c>
      <c r="C21" s="777">
        <v>750</v>
      </c>
      <c r="D21" s="743">
        <v>312.3</v>
      </c>
      <c r="E21" s="520">
        <v>750</v>
      </c>
      <c r="F21" s="519">
        <v>3180.74</v>
      </c>
      <c r="G21" s="797">
        <v>265.14</v>
      </c>
      <c r="H21" s="774">
        <v>990</v>
      </c>
      <c r="I21" s="485">
        <v>0</v>
      </c>
      <c r="J21" s="484">
        <v>0</v>
      </c>
      <c r="K21" s="483">
        <f t="shared" si="0"/>
        <v>990</v>
      </c>
      <c r="L21" s="553">
        <f t="shared" si="2"/>
        <v>132</v>
      </c>
      <c r="M21" s="431">
        <f t="shared" si="3"/>
        <v>31.124832586127759</v>
      </c>
      <c r="N21" s="1112"/>
      <c r="O21" s="1112"/>
      <c r="P21" s="1112"/>
      <c r="Q21" s="1112"/>
      <c r="R21" s="1112"/>
      <c r="S21" s="1112"/>
      <c r="T21" s="1112"/>
      <c r="U21" s="1112"/>
      <c r="V21" s="1112"/>
    </row>
    <row r="22" spans="1:22" s="424" customFormat="1" ht="25.5" customHeight="1" x14ac:dyDescent="0.2">
      <c r="A22" s="551">
        <v>3599</v>
      </c>
      <c r="B22" s="787" t="s">
        <v>360</v>
      </c>
      <c r="C22" s="777">
        <v>18220</v>
      </c>
      <c r="D22" s="743">
        <v>17520</v>
      </c>
      <c r="E22" s="520">
        <v>18922</v>
      </c>
      <c r="F22" s="519">
        <v>33772</v>
      </c>
      <c r="G22" s="797">
        <v>33772</v>
      </c>
      <c r="H22" s="774">
        <v>32883</v>
      </c>
      <c r="I22" s="485">
        <v>889</v>
      </c>
      <c r="J22" s="484">
        <v>0</v>
      </c>
      <c r="K22" s="483">
        <f t="shared" si="0"/>
        <v>33772</v>
      </c>
      <c r="L22" s="553">
        <f t="shared" si="2"/>
        <v>178.480076101892</v>
      </c>
      <c r="M22" s="481">
        <f t="shared" si="3"/>
        <v>100</v>
      </c>
      <c r="N22" s="1112"/>
      <c r="O22" s="1112"/>
      <c r="P22" s="1112"/>
      <c r="Q22" s="1112"/>
      <c r="R22" s="1112"/>
      <c r="S22" s="1112"/>
      <c r="T22" s="1112"/>
      <c r="U22" s="1112"/>
      <c r="V22" s="1112"/>
    </row>
    <row r="23" spans="1:22" s="424" customFormat="1" ht="25.5" customHeight="1" x14ac:dyDescent="0.2">
      <c r="A23" s="551">
        <v>3599</v>
      </c>
      <c r="B23" s="787" t="s">
        <v>358</v>
      </c>
      <c r="C23" s="777">
        <v>500</v>
      </c>
      <c r="D23" s="743">
        <v>14.74</v>
      </c>
      <c r="E23" s="520">
        <v>10</v>
      </c>
      <c r="F23" s="519">
        <v>10</v>
      </c>
      <c r="G23" s="797">
        <v>1.71</v>
      </c>
      <c r="H23" s="774">
        <v>0</v>
      </c>
      <c r="I23" s="485">
        <v>0</v>
      </c>
      <c r="J23" s="484">
        <v>0</v>
      </c>
      <c r="K23" s="483">
        <f t="shared" si="0"/>
        <v>0</v>
      </c>
      <c r="L23" s="513">
        <f t="shared" ref="L23" si="5">K23/E23*100</f>
        <v>0</v>
      </c>
      <c r="M23" s="481">
        <f>K23/F23*100</f>
        <v>0</v>
      </c>
    </row>
    <row r="24" spans="1:22" s="424" customFormat="1" ht="28.5" customHeight="1" thickBot="1" x14ac:dyDescent="0.25">
      <c r="A24" s="584">
        <v>3599</v>
      </c>
      <c r="B24" s="789" t="s">
        <v>186</v>
      </c>
      <c r="C24" s="670">
        <v>0</v>
      </c>
      <c r="D24" s="675">
        <v>0.4</v>
      </c>
      <c r="E24" s="582">
        <v>0</v>
      </c>
      <c r="F24" s="581">
        <v>1079.5999999999999</v>
      </c>
      <c r="G24" s="671">
        <v>0</v>
      </c>
      <c r="H24" s="774">
        <v>0</v>
      </c>
      <c r="I24" s="485">
        <v>0</v>
      </c>
      <c r="J24" s="484">
        <v>0</v>
      </c>
      <c r="K24" s="576">
        <f t="shared" si="0"/>
        <v>0</v>
      </c>
      <c r="L24" s="686" t="s">
        <v>91</v>
      </c>
      <c r="M24" s="481">
        <f>K24/F24*100</f>
        <v>0</v>
      </c>
    </row>
    <row r="25" spans="1:22" s="402" customFormat="1" ht="20.100000000000001" customHeight="1" thickBot="1" x14ac:dyDescent="0.3">
      <c r="A25" s="443"/>
      <c r="B25" s="444" t="s">
        <v>129</v>
      </c>
      <c r="C25" s="446">
        <f>SUM(C8:C24)</f>
        <v>735139</v>
      </c>
      <c r="D25" s="676">
        <f t="shared" ref="D25:G25" si="6">SUM(D8:D24)</f>
        <v>726628.37</v>
      </c>
      <c r="E25" s="447">
        <f t="shared" si="6"/>
        <v>790297</v>
      </c>
      <c r="F25" s="448">
        <f t="shared" si="6"/>
        <v>708732.34</v>
      </c>
      <c r="G25" s="449">
        <f t="shared" si="6"/>
        <v>566986.53999999992</v>
      </c>
      <c r="H25" s="477">
        <f>H8+H9+H10+H11+H16+H21+H22+H23+H24</f>
        <v>813394</v>
      </c>
      <c r="I25" s="476">
        <f t="shared" ref="I25:K25" si="7">I8+I9+I10+I11+I16+I21+I22+I23+I24</f>
        <v>8687</v>
      </c>
      <c r="J25" s="475">
        <f t="shared" si="7"/>
        <v>0</v>
      </c>
      <c r="K25" s="474">
        <f t="shared" si="7"/>
        <v>822081</v>
      </c>
      <c r="L25" s="512">
        <f>K25/E25*100</f>
        <v>104.02177915391302</v>
      </c>
      <c r="M25" s="435">
        <f>K25/F25*100</f>
        <v>115.9931547641808</v>
      </c>
    </row>
    <row r="26" spans="1:22" s="402" customFormat="1" ht="12.75" customHeight="1" x14ac:dyDescent="0.25">
      <c r="A26" s="607"/>
      <c r="B26" s="607"/>
      <c r="C26" s="419"/>
      <c r="D26" s="742"/>
      <c r="E26" s="419"/>
      <c r="F26" s="606"/>
      <c r="G26" s="606"/>
      <c r="H26" s="605"/>
      <c r="I26" s="605"/>
      <c r="J26" s="605"/>
      <c r="K26" s="605"/>
      <c r="L26" s="604"/>
      <c r="M26" s="603"/>
    </row>
    <row r="27" spans="1:22" ht="12.75" customHeight="1" x14ac:dyDescent="0.25">
      <c r="A27" s="607"/>
      <c r="B27" s="607"/>
      <c r="C27" s="419"/>
      <c r="D27" s="742"/>
      <c r="E27" s="419"/>
      <c r="F27" s="606"/>
      <c r="G27" s="606"/>
      <c r="H27" s="605"/>
      <c r="I27" s="605"/>
      <c r="J27" s="605"/>
      <c r="K27" s="605"/>
      <c r="L27" s="604"/>
      <c r="M27" s="603"/>
    </row>
  </sheetData>
  <mergeCells count="2">
    <mergeCell ref="A2:M2"/>
    <mergeCell ref="N14:V14"/>
  </mergeCells>
  <pageMargins left="0.55118110236220474" right="0.31496062992125984" top="0.78740157480314965" bottom="1.3779527559055118" header="0.51181102362204722" footer="1.3779527559055118"/>
  <pageSetup paperSize="9" scale="71" fitToHeight="2" orientation="landscape" r:id="rId1"/>
  <headerFooter alignWithMargins="0"/>
  <ignoredErrors>
    <ignoredError sqref="K8:K24 H11:J11 H16:J16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4"/>
  <sheetViews>
    <sheetView topLeftCell="A10" zoomScaleNormal="100" workbookViewId="0">
      <selection activeCell="K43" sqref="K43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0" ht="14.25" customHeight="1" x14ac:dyDescent="0.2"/>
    <row r="2" spans="1:20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3" spans="1:20" ht="12.75" customHeight="1" x14ac:dyDescent="0.25">
      <c r="A3" s="975"/>
      <c r="B3" s="976"/>
      <c r="C3" s="976"/>
      <c r="D3" s="999"/>
      <c r="E3" s="976"/>
      <c r="F3" s="976"/>
      <c r="G3" s="976"/>
      <c r="H3" s="976"/>
      <c r="I3" s="976"/>
      <c r="J3" s="976"/>
      <c r="K3" s="1009"/>
      <c r="L3" s="976"/>
      <c r="M3" s="977"/>
    </row>
    <row r="4" spans="1:20" ht="20.100000000000001" customHeight="1" x14ac:dyDescent="0.25">
      <c r="A4" s="405" t="s">
        <v>320</v>
      </c>
      <c r="B4" s="405"/>
      <c r="L4" s="472"/>
    </row>
    <row r="5" spans="1:20" ht="15" customHeight="1" thickBot="1" x14ac:dyDescent="0.3">
      <c r="A5" s="405"/>
      <c r="M5" s="472" t="s">
        <v>0</v>
      </c>
    </row>
    <row r="6" spans="1:20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501" t="s">
        <v>108</v>
      </c>
      <c r="E6" s="502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496" t="s">
        <v>111</v>
      </c>
      <c r="M6" s="496" t="s">
        <v>141</v>
      </c>
    </row>
    <row r="7" spans="1:20" s="422" customFormat="1" ht="17.25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420"/>
      <c r="M7" s="421"/>
    </row>
    <row r="8" spans="1:20" s="424" customFormat="1" ht="25.5" x14ac:dyDescent="0.2">
      <c r="A8" s="538">
        <v>2143</v>
      </c>
      <c r="B8" s="1087" t="s">
        <v>365</v>
      </c>
      <c r="C8" s="533">
        <v>8430</v>
      </c>
      <c r="D8" s="564">
        <v>11546.66</v>
      </c>
      <c r="E8" s="532">
        <v>10000</v>
      </c>
      <c r="F8" s="535">
        <v>10055.540000000001</v>
      </c>
      <c r="G8" s="998">
        <v>6867.56</v>
      </c>
      <c r="H8" s="533">
        <v>0</v>
      </c>
      <c r="I8" s="532">
        <v>16700</v>
      </c>
      <c r="J8" s="531">
        <v>0</v>
      </c>
      <c r="K8" s="539">
        <f>SUM(H8:J8)</f>
        <v>16700</v>
      </c>
      <c r="L8" s="997">
        <f>K8/E8*100</f>
        <v>167</v>
      </c>
      <c r="M8" s="996">
        <f>K8/F8*100</f>
        <v>166.07760498193034</v>
      </c>
      <c r="N8" s="423"/>
      <c r="O8" s="423"/>
      <c r="P8" s="423"/>
      <c r="Q8" s="423"/>
      <c r="R8" s="423"/>
      <c r="S8" s="423"/>
      <c r="T8" s="423"/>
    </row>
    <row r="9" spans="1:20" s="424" customFormat="1" ht="26.25" customHeight="1" x14ac:dyDescent="0.2">
      <c r="A9" s="551">
        <v>2143</v>
      </c>
      <c r="B9" s="1000" t="s">
        <v>319</v>
      </c>
      <c r="C9" s="1001">
        <v>7540</v>
      </c>
      <c r="D9" s="1002">
        <v>7514.43</v>
      </c>
      <c r="E9" s="808">
        <v>10313</v>
      </c>
      <c r="F9" s="519">
        <v>6303.29</v>
      </c>
      <c r="G9" s="987">
        <v>1224.8499999999999</v>
      </c>
      <c r="H9" s="526">
        <v>0</v>
      </c>
      <c r="I9" s="525">
        <v>1700</v>
      </c>
      <c r="J9" s="524">
        <v>2400</v>
      </c>
      <c r="K9" s="483">
        <f t="shared" ref="K9:K39" si="0">SUM(H9:J9)</f>
        <v>4100</v>
      </c>
      <c r="L9" s="986">
        <f t="shared" ref="L9:L29" si="1">K9/E9*100</f>
        <v>39.75564821099583</v>
      </c>
      <c r="M9" s="985">
        <f t="shared" ref="M9:M40" si="2">K9/F9*100</f>
        <v>65.045396927636205</v>
      </c>
      <c r="N9" s="423"/>
      <c r="O9" s="423"/>
      <c r="P9" s="423"/>
      <c r="Q9" s="423"/>
      <c r="R9" s="423"/>
      <c r="S9" s="423"/>
      <c r="T9" s="423"/>
    </row>
    <row r="10" spans="1:20" s="427" customFormat="1" ht="15" customHeight="1" x14ac:dyDescent="0.2">
      <c r="A10" s="522"/>
      <c r="B10" s="788" t="s">
        <v>150</v>
      </c>
      <c r="C10" s="1079"/>
      <c r="D10" s="1080"/>
      <c r="E10" s="810"/>
      <c r="F10" s="544"/>
      <c r="G10" s="1081"/>
      <c r="H10" s="1028"/>
      <c r="I10" s="1029"/>
      <c r="J10" s="1030"/>
      <c r="K10" s="601"/>
      <c r="L10" s="1031"/>
      <c r="M10" s="1032"/>
      <c r="N10" s="1033"/>
      <c r="O10" s="1033"/>
      <c r="P10" s="1033"/>
      <c r="Q10" s="1033"/>
      <c r="R10" s="1033"/>
      <c r="S10" s="1033"/>
      <c r="T10" s="1033"/>
    </row>
    <row r="11" spans="1:20" s="427" customFormat="1" ht="15" customHeight="1" x14ac:dyDescent="0.2">
      <c r="A11" s="522"/>
      <c r="B11" s="788" t="s">
        <v>321</v>
      </c>
      <c r="C11" s="1079"/>
      <c r="D11" s="1080"/>
      <c r="E11" s="810"/>
      <c r="F11" s="544"/>
      <c r="G11" s="1081"/>
      <c r="H11" s="1028">
        <v>0</v>
      </c>
      <c r="I11" s="1029">
        <v>1000</v>
      </c>
      <c r="J11" s="1030">
        <v>0</v>
      </c>
      <c r="K11" s="601">
        <f>SUM(H11:J11)</f>
        <v>1000</v>
      </c>
      <c r="L11" s="1031" t="s">
        <v>91</v>
      </c>
      <c r="M11" s="1032" t="s">
        <v>91</v>
      </c>
      <c r="N11" s="1033"/>
      <c r="O11" s="1033"/>
      <c r="P11" s="1033"/>
      <c r="Q11" s="1033"/>
      <c r="R11" s="1033"/>
      <c r="S11" s="1033"/>
      <c r="T11" s="1033"/>
    </row>
    <row r="12" spans="1:20" s="424" customFormat="1" ht="15" customHeight="1" x14ac:dyDescent="0.2">
      <c r="A12" s="551">
        <v>2143</v>
      </c>
      <c r="B12" s="1000" t="s">
        <v>318</v>
      </c>
      <c r="C12" s="1001">
        <v>4000</v>
      </c>
      <c r="D12" s="1002">
        <v>1534.31</v>
      </c>
      <c r="E12" s="808">
        <v>4000</v>
      </c>
      <c r="F12" s="519">
        <v>7930.49</v>
      </c>
      <c r="G12" s="987">
        <v>930.49</v>
      </c>
      <c r="H12" s="526">
        <v>0</v>
      </c>
      <c r="I12" s="525">
        <v>3000</v>
      </c>
      <c r="J12" s="524">
        <v>0</v>
      </c>
      <c r="K12" s="483">
        <f t="shared" si="0"/>
        <v>3000</v>
      </c>
      <c r="L12" s="986">
        <f t="shared" si="1"/>
        <v>75</v>
      </c>
      <c r="M12" s="985">
        <f t="shared" si="2"/>
        <v>37.828683977913094</v>
      </c>
      <c r="N12" s="423"/>
      <c r="O12" s="423"/>
      <c r="P12" s="423"/>
      <c r="Q12" s="423"/>
      <c r="R12" s="423"/>
      <c r="S12" s="423"/>
      <c r="T12" s="423"/>
    </row>
    <row r="13" spans="1:20" s="424" customFormat="1" ht="15" customHeight="1" x14ac:dyDescent="0.2">
      <c r="A13" s="551">
        <v>2143</v>
      </c>
      <c r="B13" s="1000" t="s">
        <v>317</v>
      </c>
      <c r="C13" s="1001">
        <v>1000</v>
      </c>
      <c r="D13" s="1002">
        <v>1123.99</v>
      </c>
      <c r="E13" s="808">
        <v>1000</v>
      </c>
      <c r="F13" s="519">
        <v>1555.61</v>
      </c>
      <c r="G13" s="987">
        <v>1500</v>
      </c>
      <c r="H13" s="526">
        <v>0</v>
      </c>
      <c r="I13" s="525">
        <v>1500</v>
      </c>
      <c r="J13" s="524">
        <v>0</v>
      </c>
      <c r="K13" s="483">
        <f t="shared" si="0"/>
        <v>1500</v>
      </c>
      <c r="L13" s="986">
        <f t="shared" si="1"/>
        <v>150</v>
      </c>
      <c r="M13" s="985">
        <f t="shared" si="2"/>
        <v>96.425196546692305</v>
      </c>
      <c r="N13" s="423"/>
      <c r="O13" s="423"/>
      <c r="P13" s="423"/>
      <c r="Q13" s="423"/>
      <c r="R13" s="423"/>
      <c r="S13" s="423"/>
      <c r="T13" s="423"/>
    </row>
    <row r="14" spans="1:20" s="424" customFormat="1" ht="15" customHeight="1" x14ac:dyDescent="0.2">
      <c r="A14" s="551">
        <v>2143</v>
      </c>
      <c r="B14" s="1000" t="s">
        <v>316</v>
      </c>
      <c r="C14" s="517">
        <v>1000</v>
      </c>
      <c r="D14" s="557">
        <v>491</v>
      </c>
      <c r="E14" s="808">
        <v>1000</v>
      </c>
      <c r="F14" s="519">
        <v>1000</v>
      </c>
      <c r="G14" s="987">
        <v>1000</v>
      </c>
      <c r="H14" s="526">
        <v>0</v>
      </c>
      <c r="I14" s="525">
        <v>2700</v>
      </c>
      <c r="J14" s="524">
        <v>0</v>
      </c>
      <c r="K14" s="483">
        <f t="shared" si="0"/>
        <v>2700</v>
      </c>
      <c r="L14" s="986">
        <f t="shared" si="1"/>
        <v>270</v>
      </c>
      <c r="M14" s="985">
        <f t="shared" si="2"/>
        <v>270</v>
      </c>
      <c r="N14" s="423"/>
      <c r="O14" s="423"/>
      <c r="P14" s="423"/>
      <c r="Q14" s="423"/>
      <c r="R14" s="423"/>
      <c r="S14" s="423"/>
      <c r="T14" s="423"/>
    </row>
    <row r="15" spans="1:20" s="424" customFormat="1" ht="15" customHeight="1" x14ac:dyDescent="0.2">
      <c r="A15" s="551">
        <v>2143</v>
      </c>
      <c r="B15" s="1000" t="s">
        <v>315</v>
      </c>
      <c r="C15" s="517">
        <v>700</v>
      </c>
      <c r="D15" s="557">
        <v>700</v>
      </c>
      <c r="E15" s="808">
        <v>700</v>
      </c>
      <c r="F15" s="519">
        <v>700</v>
      </c>
      <c r="G15" s="987">
        <v>700</v>
      </c>
      <c r="H15" s="526">
        <v>0</v>
      </c>
      <c r="I15" s="525">
        <v>700</v>
      </c>
      <c r="J15" s="524">
        <v>0</v>
      </c>
      <c r="K15" s="483">
        <f t="shared" si="0"/>
        <v>700</v>
      </c>
      <c r="L15" s="986">
        <f t="shared" si="1"/>
        <v>100</v>
      </c>
      <c r="M15" s="985">
        <f t="shared" si="2"/>
        <v>100</v>
      </c>
      <c r="N15" s="423"/>
      <c r="O15" s="423"/>
      <c r="P15" s="423"/>
      <c r="Q15" s="423"/>
      <c r="R15" s="423"/>
      <c r="S15" s="423"/>
      <c r="T15" s="423"/>
    </row>
    <row r="16" spans="1:20" s="424" customFormat="1" ht="15" customHeight="1" x14ac:dyDescent="0.2">
      <c r="A16" s="551">
        <v>2143</v>
      </c>
      <c r="B16" s="1000" t="s">
        <v>314</v>
      </c>
      <c r="C16" s="517">
        <v>500</v>
      </c>
      <c r="D16" s="557">
        <v>500</v>
      </c>
      <c r="E16" s="808">
        <v>750</v>
      </c>
      <c r="F16" s="519">
        <v>750</v>
      </c>
      <c r="G16" s="987">
        <v>59.77</v>
      </c>
      <c r="H16" s="526">
        <v>0</v>
      </c>
      <c r="I16" s="525">
        <v>1000</v>
      </c>
      <c r="J16" s="524">
        <v>0</v>
      </c>
      <c r="K16" s="483">
        <f t="shared" si="0"/>
        <v>1000</v>
      </c>
      <c r="L16" s="986">
        <f t="shared" si="1"/>
        <v>133.33333333333331</v>
      </c>
      <c r="M16" s="985">
        <f t="shared" si="2"/>
        <v>133.33333333333331</v>
      </c>
      <c r="N16" s="423"/>
      <c r="O16" s="423"/>
      <c r="P16" s="423"/>
      <c r="Q16" s="423"/>
      <c r="R16" s="423"/>
      <c r="S16" s="423"/>
      <c r="T16" s="423"/>
    </row>
    <row r="17" spans="1:255" s="424" customFormat="1" ht="27" customHeight="1" x14ac:dyDescent="0.2">
      <c r="A17" s="551">
        <v>2143</v>
      </c>
      <c r="B17" s="1003" t="s">
        <v>313</v>
      </c>
      <c r="C17" s="517">
        <v>0</v>
      </c>
      <c r="D17" s="557">
        <v>0</v>
      </c>
      <c r="E17" s="808">
        <v>3000</v>
      </c>
      <c r="F17" s="519">
        <v>2000</v>
      </c>
      <c r="G17" s="987">
        <v>0</v>
      </c>
      <c r="H17" s="526">
        <v>0</v>
      </c>
      <c r="I17" s="525">
        <v>0</v>
      </c>
      <c r="J17" s="524">
        <v>2000</v>
      </c>
      <c r="K17" s="483">
        <f t="shared" si="0"/>
        <v>2000</v>
      </c>
      <c r="L17" s="986">
        <f t="shared" si="1"/>
        <v>66.666666666666657</v>
      </c>
      <c r="M17" s="985">
        <f t="shared" si="2"/>
        <v>100</v>
      </c>
      <c r="N17" s="423"/>
      <c r="O17" s="423"/>
      <c r="P17" s="423"/>
      <c r="Q17" s="423"/>
      <c r="R17" s="423"/>
      <c r="S17" s="423"/>
      <c r="T17" s="423"/>
    </row>
    <row r="18" spans="1:255" s="424" customFormat="1" ht="24.75" customHeight="1" x14ac:dyDescent="0.2">
      <c r="A18" s="551">
        <v>2143</v>
      </c>
      <c r="B18" s="1003" t="s">
        <v>331</v>
      </c>
      <c r="C18" s="517">
        <v>0</v>
      </c>
      <c r="D18" s="557">
        <v>0</v>
      </c>
      <c r="E18" s="808">
        <v>15000</v>
      </c>
      <c r="F18" s="519">
        <v>15000</v>
      </c>
      <c r="G18" s="987">
        <v>3929.79</v>
      </c>
      <c r="H18" s="526">
        <f>SUM(H20:H22)</f>
        <v>0</v>
      </c>
      <c r="I18" s="525">
        <f t="shared" ref="I18:J18" si="3">SUM(I20:I22)</f>
        <v>24600</v>
      </c>
      <c r="J18" s="524">
        <f t="shared" si="3"/>
        <v>0</v>
      </c>
      <c r="K18" s="483">
        <f t="shared" si="0"/>
        <v>24600</v>
      </c>
      <c r="L18" s="986">
        <f t="shared" si="1"/>
        <v>164</v>
      </c>
      <c r="M18" s="985">
        <f t="shared" si="2"/>
        <v>164</v>
      </c>
      <c r="N18" s="423"/>
      <c r="O18" s="423"/>
      <c r="P18" s="423"/>
      <c r="Q18" s="423"/>
      <c r="R18" s="423"/>
      <c r="S18" s="423"/>
      <c r="T18" s="423"/>
    </row>
    <row r="19" spans="1:255" s="427" customFormat="1" ht="15" customHeight="1" x14ac:dyDescent="0.2">
      <c r="A19" s="522"/>
      <c r="B19" s="425" t="s">
        <v>150</v>
      </c>
      <c r="C19" s="1004"/>
      <c r="D19" s="1005"/>
      <c r="E19" s="992"/>
      <c r="F19" s="995"/>
      <c r="G19" s="994"/>
      <c r="H19" s="993"/>
      <c r="I19" s="992"/>
      <c r="J19" s="991"/>
      <c r="K19" s="990"/>
      <c r="L19" s="1006"/>
      <c r="M19" s="1007"/>
      <c r="IU19" s="428"/>
    </row>
    <row r="20" spans="1:255" s="427" customFormat="1" ht="15" customHeight="1" x14ac:dyDescent="0.2">
      <c r="A20" s="522"/>
      <c r="B20" s="425" t="s">
        <v>149</v>
      </c>
      <c r="C20" s="542"/>
      <c r="D20" s="682"/>
      <c r="E20" s="543"/>
      <c r="F20" s="544"/>
      <c r="G20" s="560"/>
      <c r="H20" s="546">
        <v>0</v>
      </c>
      <c r="I20" s="810">
        <v>14324</v>
      </c>
      <c r="J20" s="548">
        <v>0</v>
      </c>
      <c r="K20" s="549">
        <f t="shared" si="0"/>
        <v>14324</v>
      </c>
      <c r="L20" s="1010" t="s">
        <v>91</v>
      </c>
      <c r="M20" s="1011" t="s">
        <v>91</v>
      </c>
      <c r="IU20" s="428"/>
    </row>
    <row r="21" spans="1:255" s="427" customFormat="1" ht="15" customHeight="1" x14ac:dyDescent="0.2">
      <c r="A21" s="522"/>
      <c r="B21" s="425" t="s">
        <v>148</v>
      </c>
      <c r="C21" s="542"/>
      <c r="D21" s="682"/>
      <c r="E21" s="543"/>
      <c r="F21" s="544"/>
      <c r="G21" s="560"/>
      <c r="H21" s="546">
        <v>0</v>
      </c>
      <c r="I21" s="810">
        <v>9748</v>
      </c>
      <c r="J21" s="548">
        <v>0</v>
      </c>
      <c r="K21" s="549">
        <f t="shared" si="0"/>
        <v>9748</v>
      </c>
      <c r="L21" s="1010" t="s">
        <v>91</v>
      </c>
      <c r="M21" s="1011" t="s">
        <v>91</v>
      </c>
      <c r="IU21" s="428"/>
    </row>
    <row r="22" spans="1:255" s="427" customFormat="1" ht="15" customHeight="1" x14ac:dyDescent="0.2">
      <c r="A22" s="522"/>
      <c r="B22" s="849" t="s">
        <v>147</v>
      </c>
      <c r="C22" s="542"/>
      <c r="D22" s="682"/>
      <c r="E22" s="543"/>
      <c r="F22" s="544"/>
      <c r="G22" s="560"/>
      <c r="H22" s="546">
        <v>0</v>
      </c>
      <c r="I22" s="810">
        <v>528</v>
      </c>
      <c r="J22" s="548">
        <v>0</v>
      </c>
      <c r="K22" s="989">
        <f t="shared" si="0"/>
        <v>528</v>
      </c>
      <c r="L22" s="1010" t="s">
        <v>91</v>
      </c>
      <c r="M22" s="1011" t="s">
        <v>91</v>
      </c>
      <c r="IU22" s="428"/>
    </row>
    <row r="23" spans="1:255" s="424" customFormat="1" ht="25.5" x14ac:dyDescent="0.2">
      <c r="A23" s="551">
        <v>2510</v>
      </c>
      <c r="B23" s="1000" t="s">
        <v>312</v>
      </c>
      <c r="C23" s="517">
        <v>3000</v>
      </c>
      <c r="D23" s="557">
        <v>228.97</v>
      </c>
      <c r="E23" s="808">
        <v>3000</v>
      </c>
      <c r="F23" s="519">
        <v>3000</v>
      </c>
      <c r="G23" s="987">
        <v>500.54</v>
      </c>
      <c r="H23" s="526">
        <v>0</v>
      </c>
      <c r="I23" s="525">
        <v>0</v>
      </c>
      <c r="J23" s="524">
        <v>3000</v>
      </c>
      <c r="K23" s="483">
        <f t="shared" si="0"/>
        <v>3000</v>
      </c>
      <c r="L23" s="986">
        <f t="shared" si="1"/>
        <v>100</v>
      </c>
      <c r="M23" s="985">
        <f t="shared" si="2"/>
        <v>100</v>
      </c>
      <c r="N23" s="423"/>
      <c r="O23" s="423"/>
      <c r="P23" s="423"/>
      <c r="Q23" s="423"/>
      <c r="R23" s="423"/>
      <c r="S23" s="423"/>
      <c r="T23" s="423"/>
    </row>
    <row r="24" spans="1:255" s="424" customFormat="1" ht="15" customHeight="1" x14ac:dyDescent="0.2">
      <c r="A24" s="551">
        <v>2510</v>
      </c>
      <c r="B24" s="1000" t="s">
        <v>311</v>
      </c>
      <c r="C24" s="517">
        <v>15000</v>
      </c>
      <c r="D24" s="557">
        <v>24843.200000000001</v>
      </c>
      <c r="E24" s="808">
        <v>20700</v>
      </c>
      <c r="F24" s="519">
        <v>20928.509999999998</v>
      </c>
      <c r="G24" s="987">
        <v>7433.43</v>
      </c>
      <c r="H24" s="526">
        <v>0</v>
      </c>
      <c r="I24" s="525">
        <v>20700</v>
      </c>
      <c r="J24" s="524">
        <v>0</v>
      </c>
      <c r="K24" s="483">
        <f t="shared" si="0"/>
        <v>20700</v>
      </c>
      <c r="L24" s="986">
        <f t="shared" si="1"/>
        <v>100</v>
      </c>
      <c r="M24" s="985">
        <f t="shared" si="2"/>
        <v>98.908140139933522</v>
      </c>
      <c r="N24" s="423"/>
      <c r="O24" s="423"/>
      <c r="P24" s="423"/>
      <c r="Q24" s="423"/>
      <c r="R24" s="423"/>
      <c r="S24" s="423"/>
      <c r="T24" s="423"/>
    </row>
    <row r="25" spans="1:255" s="424" customFormat="1" ht="25.5" x14ac:dyDescent="0.2">
      <c r="A25" s="551">
        <v>2510</v>
      </c>
      <c r="B25" s="787" t="s">
        <v>310</v>
      </c>
      <c r="C25" s="517">
        <v>0</v>
      </c>
      <c r="D25" s="557">
        <v>0</v>
      </c>
      <c r="E25" s="808">
        <v>15000</v>
      </c>
      <c r="F25" s="519">
        <v>0</v>
      </c>
      <c r="G25" s="987">
        <v>0</v>
      </c>
      <c r="H25" s="526">
        <v>0</v>
      </c>
      <c r="I25" s="525">
        <v>0</v>
      </c>
      <c r="J25" s="524">
        <v>0</v>
      </c>
      <c r="K25" s="483">
        <f t="shared" si="0"/>
        <v>0</v>
      </c>
      <c r="L25" s="986">
        <f t="shared" si="1"/>
        <v>0</v>
      </c>
      <c r="M25" s="1011" t="s">
        <v>91</v>
      </c>
      <c r="N25" s="423"/>
      <c r="O25" s="423"/>
      <c r="P25" s="423"/>
      <c r="Q25" s="423"/>
      <c r="R25" s="423"/>
      <c r="S25" s="423"/>
      <c r="T25" s="423"/>
    </row>
    <row r="26" spans="1:255" s="424" customFormat="1" ht="15" customHeight="1" x14ac:dyDescent="0.2">
      <c r="A26" s="551">
        <v>2510</v>
      </c>
      <c r="B26" s="1000" t="s">
        <v>309</v>
      </c>
      <c r="C26" s="517">
        <v>0</v>
      </c>
      <c r="D26" s="557">
        <v>0</v>
      </c>
      <c r="E26" s="808">
        <v>5000</v>
      </c>
      <c r="F26" s="519">
        <v>5390.81</v>
      </c>
      <c r="G26" s="987">
        <v>5390.81</v>
      </c>
      <c r="H26" s="526">
        <v>0</v>
      </c>
      <c r="I26" s="525">
        <v>0</v>
      </c>
      <c r="J26" s="524">
        <v>0</v>
      </c>
      <c r="K26" s="483">
        <f t="shared" si="0"/>
        <v>0</v>
      </c>
      <c r="L26" s="986">
        <f t="shared" si="1"/>
        <v>0</v>
      </c>
      <c r="M26" s="985">
        <f t="shared" si="2"/>
        <v>0</v>
      </c>
      <c r="N26" s="423"/>
      <c r="O26" s="423"/>
      <c r="P26" s="423"/>
      <c r="Q26" s="423"/>
      <c r="R26" s="423"/>
      <c r="S26" s="423"/>
      <c r="T26" s="423"/>
    </row>
    <row r="27" spans="1:255" s="424" customFormat="1" ht="25.5" x14ac:dyDescent="0.2">
      <c r="A27" s="551">
        <v>2510</v>
      </c>
      <c r="B27" s="1000" t="s">
        <v>308</v>
      </c>
      <c r="C27" s="517">
        <v>0</v>
      </c>
      <c r="D27" s="557">
        <v>0</v>
      </c>
      <c r="E27" s="808">
        <v>0</v>
      </c>
      <c r="F27" s="519">
        <v>0</v>
      </c>
      <c r="G27" s="987">
        <v>0</v>
      </c>
      <c r="H27" s="526">
        <v>0</v>
      </c>
      <c r="I27" s="525">
        <v>5000</v>
      </c>
      <c r="J27" s="524">
        <v>0</v>
      </c>
      <c r="K27" s="483">
        <f t="shared" si="0"/>
        <v>5000</v>
      </c>
      <c r="L27" s="1010" t="s">
        <v>91</v>
      </c>
      <c r="M27" s="1011" t="s">
        <v>91</v>
      </c>
      <c r="N27" s="423"/>
      <c r="O27" s="423"/>
      <c r="P27" s="423"/>
      <c r="Q27" s="423"/>
      <c r="R27" s="423"/>
      <c r="S27" s="423"/>
      <c r="T27" s="423"/>
    </row>
    <row r="28" spans="1:255" s="424" customFormat="1" ht="15" customHeight="1" x14ac:dyDescent="0.2">
      <c r="A28" s="551">
        <v>3636</v>
      </c>
      <c r="B28" s="1000" t="s">
        <v>307</v>
      </c>
      <c r="C28" s="517">
        <v>533</v>
      </c>
      <c r="D28" s="557">
        <v>0</v>
      </c>
      <c r="E28" s="808">
        <v>2400</v>
      </c>
      <c r="F28" s="519">
        <v>536.75</v>
      </c>
      <c r="G28" s="987">
        <v>534.58000000000004</v>
      </c>
      <c r="H28" s="526">
        <v>0</v>
      </c>
      <c r="I28" s="525">
        <v>0</v>
      </c>
      <c r="J28" s="524">
        <v>0</v>
      </c>
      <c r="K28" s="483">
        <f t="shared" si="0"/>
        <v>0</v>
      </c>
      <c r="L28" s="986">
        <f t="shared" si="1"/>
        <v>0</v>
      </c>
      <c r="M28" s="985">
        <f t="shared" si="2"/>
        <v>0</v>
      </c>
      <c r="N28" s="423"/>
      <c r="O28" s="423"/>
      <c r="P28" s="423"/>
      <c r="Q28" s="423"/>
      <c r="R28" s="423"/>
      <c r="S28" s="423"/>
      <c r="T28" s="423"/>
    </row>
    <row r="29" spans="1:255" s="424" customFormat="1" ht="15" customHeight="1" x14ac:dyDescent="0.2">
      <c r="A29" s="551">
        <v>3636</v>
      </c>
      <c r="B29" s="1000" t="s">
        <v>306</v>
      </c>
      <c r="C29" s="517">
        <v>5097</v>
      </c>
      <c r="D29" s="557">
        <v>1931.3</v>
      </c>
      <c r="E29" s="808">
        <v>2000</v>
      </c>
      <c r="F29" s="519">
        <v>0</v>
      </c>
      <c r="G29" s="987">
        <v>0</v>
      </c>
      <c r="H29" s="526">
        <v>0</v>
      </c>
      <c r="I29" s="525">
        <v>0</v>
      </c>
      <c r="J29" s="524">
        <v>0</v>
      </c>
      <c r="K29" s="483">
        <f t="shared" si="0"/>
        <v>0</v>
      </c>
      <c r="L29" s="986">
        <f t="shared" si="1"/>
        <v>0</v>
      </c>
      <c r="M29" s="1011" t="s">
        <v>91</v>
      </c>
      <c r="N29" s="423"/>
      <c r="O29" s="423"/>
      <c r="P29" s="423"/>
      <c r="Q29" s="423"/>
      <c r="R29" s="423"/>
      <c r="S29" s="423"/>
      <c r="T29" s="423"/>
    </row>
    <row r="30" spans="1:255" s="424" customFormat="1" ht="15" customHeight="1" x14ac:dyDescent="0.2">
      <c r="A30" s="551">
        <v>6172</v>
      </c>
      <c r="B30" s="1000" t="s">
        <v>305</v>
      </c>
      <c r="C30" s="517">
        <v>10000</v>
      </c>
      <c r="D30" s="557">
        <v>8700</v>
      </c>
      <c r="E30" s="808">
        <v>0</v>
      </c>
      <c r="F30" s="519">
        <v>22647.040000000001</v>
      </c>
      <c r="G30" s="987">
        <v>900</v>
      </c>
      <c r="H30" s="526">
        <v>0</v>
      </c>
      <c r="I30" s="525">
        <v>2050</v>
      </c>
      <c r="J30" s="524">
        <v>0</v>
      </c>
      <c r="K30" s="483">
        <f t="shared" si="0"/>
        <v>2050</v>
      </c>
      <c r="L30" s="1010" t="s">
        <v>91</v>
      </c>
      <c r="M30" s="985">
        <f t="shared" si="2"/>
        <v>9.0519555756513874</v>
      </c>
      <c r="N30" s="423"/>
      <c r="O30" s="423"/>
      <c r="P30" s="423"/>
      <c r="Q30" s="423"/>
      <c r="R30" s="423"/>
      <c r="S30" s="423"/>
      <c r="T30" s="423"/>
    </row>
    <row r="31" spans="1:255" s="424" customFormat="1" ht="25.5" x14ac:dyDescent="0.2">
      <c r="A31" s="551">
        <v>2143</v>
      </c>
      <c r="B31" s="1000" t="s">
        <v>347</v>
      </c>
      <c r="C31" s="517">
        <v>0</v>
      </c>
      <c r="D31" s="557">
        <v>6359.61</v>
      </c>
      <c r="E31" s="808">
        <v>0</v>
      </c>
      <c r="F31" s="519">
        <v>1101.72</v>
      </c>
      <c r="G31" s="987">
        <v>925.05</v>
      </c>
      <c r="H31" s="526">
        <v>0</v>
      </c>
      <c r="I31" s="525">
        <v>0</v>
      </c>
      <c r="J31" s="524">
        <v>0</v>
      </c>
      <c r="K31" s="483">
        <f t="shared" si="0"/>
        <v>0</v>
      </c>
      <c r="L31" s="1010" t="s">
        <v>91</v>
      </c>
      <c r="M31" s="985">
        <f t="shared" si="2"/>
        <v>0</v>
      </c>
      <c r="N31" s="423"/>
      <c r="O31" s="423"/>
      <c r="P31" s="423"/>
      <c r="Q31" s="423"/>
      <c r="R31" s="423"/>
      <c r="S31" s="423"/>
      <c r="T31" s="423"/>
    </row>
    <row r="32" spans="1:255" s="424" customFormat="1" ht="15" customHeight="1" x14ac:dyDescent="0.2">
      <c r="A32" s="551"/>
      <c r="B32" s="787" t="s">
        <v>354</v>
      </c>
      <c r="C32" s="517">
        <v>0</v>
      </c>
      <c r="D32" s="557">
        <v>5324</v>
      </c>
      <c r="E32" s="808">
        <v>0</v>
      </c>
      <c r="F32" s="519">
        <v>6646.44</v>
      </c>
      <c r="G32" s="987">
        <v>5626.44</v>
      </c>
      <c r="H32" s="526">
        <v>0</v>
      </c>
      <c r="I32" s="525">
        <v>0</v>
      </c>
      <c r="J32" s="524">
        <v>0</v>
      </c>
      <c r="K32" s="483">
        <f t="shared" si="0"/>
        <v>0</v>
      </c>
      <c r="L32" s="1010" t="s">
        <v>91</v>
      </c>
      <c r="M32" s="985">
        <f t="shared" si="2"/>
        <v>0</v>
      </c>
      <c r="N32" s="423"/>
      <c r="O32" s="423"/>
      <c r="P32" s="423"/>
      <c r="Q32" s="423"/>
      <c r="R32" s="423"/>
      <c r="S32" s="423"/>
      <c r="T32" s="423"/>
    </row>
    <row r="33" spans="1:20" s="424" customFormat="1" ht="15" customHeight="1" x14ac:dyDescent="0.2">
      <c r="A33" s="1076">
        <v>2143</v>
      </c>
      <c r="B33" s="1077" t="s">
        <v>348</v>
      </c>
      <c r="C33" s="517">
        <v>0</v>
      </c>
      <c r="D33" s="557">
        <v>0</v>
      </c>
      <c r="E33" s="808">
        <v>0</v>
      </c>
      <c r="F33" s="519">
        <v>2140</v>
      </c>
      <c r="G33" s="987">
        <v>92.56</v>
      </c>
      <c r="H33" s="526">
        <v>0</v>
      </c>
      <c r="I33" s="525">
        <v>0</v>
      </c>
      <c r="J33" s="524">
        <v>0</v>
      </c>
      <c r="K33" s="483">
        <f t="shared" si="0"/>
        <v>0</v>
      </c>
      <c r="L33" s="1010" t="s">
        <v>91</v>
      </c>
      <c r="M33" s="985">
        <f t="shared" si="2"/>
        <v>0</v>
      </c>
      <c r="N33" s="423"/>
      <c r="O33" s="423"/>
      <c r="P33" s="423"/>
      <c r="Q33" s="423"/>
      <c r="R33" s="423"/>
      <c r="S33" s="423"/>
      <c r="T33" s="423"/>
    </row>
    <row r="34" spans="1:20" s="424" customFormat="1" ht="15" customHeight="1" x14ac:dyDescent="0.2">
      <c r="A34" s="1076">
        <v>2510</v>
      </c>
      <c r="B34" s="1078" t="s">
        <v>353</v>
      </c>
      <c r="C34" s="517">
        <v>0</v>
      </c>
      <c r="D34" s="557">
        <v>190</v>
      </c>
      <c r="E34" s="808">
        <v>0</v>
      </c>
      <c r="F34" s="519">
        <v>0</v>
      </c>
      <c r="G34" s="987">
        <v>0</v>
      </c>
      <c r="H34" s="526">
        <v>0</v>
      </c>
      <c r="I34" s="525">
        <v>0</v>
      </c>
      <c r="J34" s="524">
        <v>0</v>
      </c>
      <c r="K34" s="483">
        <f t="shared" si="0"/>
        <v>0</v>
      </c>
      <c r="L34" s="1010" t="s">
        <v>91</v>
      </c>
      <c r="M34" s="1011" t="s">
        <v>91</v>
      </c>
      <c r="N34" s="423"/>
      <c r="O34" s="423"/>
      <c r="P34" s="423"/>
      <c r="Q34" s="423"/>
      <c r="R34" s="423"/>
      <c r="S34" s="423"/>
      <c r="T34" s="423"/>
    </row>
    <row r="35" spans="1:20" s="424" customFormat="1" ht="25.5" x14ac:dyDescent="0.2">
      <c r="A35" s="551">
        <v>2510</v>
      </c>
      <c r="B35" s="1000" t="s">
        <v>349</v>
      </c>
      <c r="C35" s="517">
        <v>0</v>
      </c>
      <c r="D35" s="557">
        <v>0</v>
      </c>
      <c r="E35" s="808">
        <v>0</v>
      </c>
      <c r="F35" s="519">
        <v>25000</v>
      </c>
      <c r="G35" s="987">
        <v>0</v>
      </c>
      <c r="H35" s="526">
        <v>0</v>
      </c>
      <c r="I35" s="525">
        <v>0</v>
      </c>
      <c r="J35" s="524">
        <v>0</v>
      </c>
      <c r="K35" s="483">
        <f t="shared" si="0"/>
        <v>0</v>
      </c>
      <c r="L35" s="1010" t="s">
        <v>91</v>
      </c>
      <c r="M35" s="985">
        <f t="shared" si="2"/>
        <v>0</v>
      </c>
      <c r="N35" s="423"/>
      <c r="O35" s="423"/>
      <c r="P35" s="423"/>
      <c r="Q35" s="423"/>
      <c r="R35" s="423"/>
      <c r="S35" s="423"/>
      <c r="T35" s="423"/>
    </row>
    <row r="36" spans="1:20" s="424" customFormat="1" ht="15" customHeight="1" x14ac:dyDescent="0.2">
      <c r="A36" s="551">
        <v>6172</v>
      </c>
      <c r="B36" s="1000" t="s">
        <v>350</v>
      </c>
      <c r="C36" s="517">
        <v>0</v>
      </c>
      <c r="D36" s="557">
        <v>14.57</v>
      </c>
      <c r="E36" s="808">
        <v>0</v>
      </c>
      <c r="F36" s="519">
        <v>558.03</v>
      </c>
      <c r="G36" s="987">
        <v>558.03</v>
      </c>
      <c r="H36" s="526">
        <v>0</v>
      </c>
      <c r="I36" s="525">
        <v>0</v>
      </c>
      <c r="J36" s="524">
        <v>0</v>
      </c>
      <c r="K36" s="483">
        <f t="shared" si="0"/>
        <v>0</v>
      </c>
      <c r="L36" s="1010" t="s">
        <v>91</v>
      </c>
      <c r="M36" s="985">
        <f t="shared" si="2"/>
        <v>0</v>
      </c>
      <c r="N36" s="423"/>
      <c r="O36" s="423"/>
      <c r="P36" s="423"/>
      <c r="Q36" s="423"/>
      <c r="R36" s="423"/>
      <c r="S36" s="423"/>
      <c r="T36" s="423"/>
    </row>
    <row r="37" spans="1:20" s="424" customFormat="1" ht="15" customHeight="1" x14ac:dyDescent="0.2">
      <c r="A37" s="551">
        <v>6172</v>
      </c>
      <c r="B37" s="787" t="s">
        <v>351</v>
      </c>
      <c r="C37" s="517">
        <v>0</v>
      </c>
      <c r="D37" s="557">
        <v>3602.12</v>
      </c>
      <c r="E37" s="808">
        <v>0</v>
      </c>
      <c r="F37" s="519">
        <v>0</v>
      </c>
      <c r="G37" s="987">
        <v>0</v>
      </c>
      <c r="H37" s="526">
        <v>0</v>
      </c>
      <c r="I37" s="525">
        <v>0</v>
      </c>
      <c r="J37" s="524">
        <v>0</v>
      </c>
      <c r="K37" s="483">
        <f t="shared" si="0"/>
        <v>0</v>
      </c>
      <c r="L37" s="1010" t="s">
        <v>91</v>
      </c>
      <c r="M37" s="1011" t="s">
        <v>91</v>
      </c>
      <c r="N37" s="423"/>
      <c r="O37" s="423"/>
      <c r="P37" s="423"/>
      <c r="Q37" s="423"/>
      <c r="R37" s="423"/>
      <c r="S37" s="423"/>
      <c r="T37" s="423"/>
    </row>
    <row r="38" spans="1:20" s="424" customFormat="1" ht="15" customHeight="1" x14ac:dyDescent="0.2">
      <c r="A38" s="551">
        <v>6172</v>
      </c>
      <c r="B38" s="787" t="s">
        <v>352</v>
      </c>
      <c r="C38" s="517">
        <v>0</v>
      </c>
      <c r="D38" s="557">
        <v>150.44999999999999</v>
      </c>
      <c r="E38" s="808">
        <v>0</v>
      </c>
      <c r="F38" s="519">
        <v>0</v>
      </c>
      <c r="G38" s="987">
        <v>0</v>
      </c>
      <c r="H38" s="526">
        <v>0</v>
      </c>
      <c r="I38" s="525">
        <v>0</v>
      </c>
      <c r="J38" s="524">
        <v>0</v>
      </c>
      <c r="K38" s="483">
        <f t="shared" si="0"/>
        <v>0</v>
      </c>
      <c r="L38" s="1010" t="s">
        <v>91</v>
      </c>
      <c r="M38" s="1011" t="s">
        <v>91</v>
      </c>
      <c r="N38" s="423"/>
      <c r="O38" s="423"/>
      <c r="P38" s="423"/>
      <c r="Q38" s="423"/>
      <c r="R38" s="423"/>
      <c r="S38" s="423"/>
      <c r="T38" s="423"/>
    </row>
    <row r="39" spans="1:20" s="424" customFormat="1" ht="15" customHeight="1" thickBot="1" x14ac:dyDescent="0.25">
      <c r="A39" s="988">
        <v>2143</v>
      </c>
      <c r="B39" s="1008" t="s">
        <v>304</v>
      </c>
      <c r="C39" s="517">
        <v>0</v>
      </c>
      <c r="D39" s="557">
        <v>0</v>
      </c>
      <c r="E39" s="808">
        <v>0</v>
      </c>
      <c r="F39" s="519">
        <v>0</v>
      </c>
      <c r="G39" s="987">
        <v>0</v>
      </c>
      <c r="H39" s="526">
        <v>0</v>
      </c>
      <c r="I39" s="525">
        <v>1000</v>
      </c>
      <c r="J39" s="524">
        <v>0</v>
      </c>
      <c r="K39" s="483">
        <f t="shared" si="0"/>
        <v>1000</v>
      </c>
      <c r="L39" s="1010" t="s">
        <v>91</v>
      </c>
      <c r="M39" s="1011" t="s">
        <v>91</v>
      </c>
      <c r="N39" s="423"/>
      <c r="O39" s="423"/>
      <c r="P39" s="423"/>
      <c r="Q39" s="423"/>
      <c r="R39" s="423"/>
      <c r="S39" s="423"/>
      <c r="T39" s="423"/>
    </row>
    <row r="40" spans="1:20" s="402" customFormat="1" ht="20.100000000000001" customHeight="1" thickBot="1" x14ac:dyDescent="0.3">
      <c r="A40" s="433"/>
      <c r="B40" s="434" t="s">
        <v>129</v>
      </c>
      <c r="C40" s="480">
        <f>SUM(C8:C39)</f>
        <v>56800</v>
      </c>
      <c r="D40" s="598">
        <f>SUM(D8:D39)</f>
        <v>74754.61</v>
      </c>
      <c r="E40" s="479">
        <f>SUM(E8:E39)</f>
        <v>93863</v>
      </c>
      <c r="F40" s="478">
        <f>SUM(F8:F39)</f>
        <v>133244.23000000001</v>
      </c>
      <c r="G40" s="555">
        <f>SUM(G8:G39)</f>
        <v>38173.9</v>
      </c>
      <c r="H40" s="477">
        <f>H8+H9++H12+H13+H14+H15+H16+H17+H18+H23+H24+H25+H26+H27+H28+H29+H30+H39</f>
        <v>0</v>
      </c>
      <c r="I40" s="476">
        <f>I8+I9++I12+I13+I14+I15+I16+I17+I18+I23+I24+I25+I26+I27+I28+I29+I30+I39</f>
        <v>80650</v>
      </c>
      <c r="J40" s="475">
        <f>J8+J9++J12+J13+J14+J15+J16+J17+J18+J23+J24+J25+J26+J27+J28+J29+J30+J39</f>
        <v>7400</v>
      </c>
      <c r="K40" s="460">
        <f>K8+K9++K12+K13+K14+K15+K16+K17+K18+K23+K24+K25+K26+K27+K28+K29+K30+K39</f>
        <v>88050</v>
      </c>
      <c r="L40" s="984">
        <f>K40/E40*100</f>
        <v>93.806931378711525</v>
      </c>
      <c r="M40" s="983">
        <f t="shared" si="2"/>
        <v>66.081660721818864</v>
      </c>
      <c r="N40" s="436"/>
    </row>
    <row r="41" spans="1:20" ht="15" customHeight="1" x14ac:dyDescent="0.25">
      <c r="A41" s="437"/>
      <c r="B41" s="437"/>
      <c r="C41" s="1012"/>
      <c r="D41" s="638"/>
      <c r="E41" s="438"/>
      <c r="F41" s="439"/>
      <c r="G41" s="439"/>
      <c r="H41" s="440"/>
      <c r="I41" s="440"/>
      <c r="J41" s="440"/>
      <c r="K41" s="1027"/>
      <c r="L41" s="458"/>
      <c r="M41" s="442"/>
      <c r="N41" s="430"/>
    </row>
    <row r="43" spans="1:20" x14ac:dyDescent="0.2">
      <c r="K43" s="1116"/>
    </row>
    <row r="44" spans="1:20" x14ac:dyDescent="0.2">
      <c r="K44" s="1116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12:K18 K8:K9 K34:K39 K20:K33 H18:J18" formulaRange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6"/>
  <sheetViews>
    <sheetView zoomScaleNormal="100" workbookViewId="0">
      <selection activeCell="M16" sqref="M16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57" ht="14.25" x14ac:dyDescent="0.2">
      <c r="M1" s="401"/>
    </row>
    <row r="2" spans="1:257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57" ht="20.100000000000001" customHeight="1" x14ac:dyDescent="0.25">
      <c r="A4" s="405" t="s">
        <v>228</v>
      </c>
      <c r="L4" s="472"/>
    </row>
    <row r="5" spans="1:257" ht="15" customHeight="1" thickBot="1" x14ac:dyDescent="0.3">
      <c r="A5" s="405"/>
      <c r="M5" s="472" t="s">
        <v>0</v>
      </c>
    </row>
    <row r="6" spans="1:257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408" t="s">
        <v>108</v>
      </c>
      <c r="E6" s="502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496" t="s">
        <v>111</v>
      </c>
      <c r="M6" s="496" t="s">
        <v>141</v>
      </c>
    </row>
    <row r="7" spans="1:257" s="422" customFormat="1" ht="20.100000000000001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420"/>
      <c r="M7" s="421"/>
    </row>
    <row r="8" spans="1:257" s="424" customFormat="1" ht="25.5" x14ac:dyDescent="0.2">
      <c r="A8" s="538">
        <v>2510</v>
      </c>
      <c r="B8" s="445" t="s">
        <v>332</v>
      </c>
      <c r="C8" s="537">
        <v>0</v>
      </c>
      <c r="D8" s="664">
        <v>0</v>
      </c>
      <c r="E8" s="536">
        <v>0</v>
      </c>
      <c r="F8" s="562">
        <v>15000</v>
      </c>
      <c r="G8" s="534">
        <v>7031.61</v>
      </c>
      <c r="H8" s="533">
        <f>SUM(H10:H12)</f>
        <v>15894</v>
      </c>
      <c r="I8" s="532">
        <f t="shared" ref="I8:J8" si="0">SUM(I10:I12)</f>
        <v>3430</v>
      </c>
      <c r="J8" s="531">
        <f t="shared" si="0"/>
        <v>0</v>
      </c>
      <c r="K8" s="539">
        <f t="shared" ref="K8:K13" si="1">SUM(H8:J8)</f>
        <v>19324</v>
      </c>
      <c r="L8" s="747" t="s">
        <v>91</v>
      </c>
      <c r="M8" s="541">
        <f>K8/F8*100</f>
        <v>128.82666666666665</v>
      </c>
      <c r="N8" s="423"/>
      <c r="O8" s="423"/>
      <c r="P8" s="423"/>
      <c r="Q8" s="423"/>
      <c r="R8" s="423"/>
      <c r="S8" s="423"/>
      <c r="T8" s="423"/>
      <c r="U8" s="423"/>
      <c r="V8" s="423"/>
    </row>
    <row r="9" spans="1:257" s="427" customFormat="1" ht="15" customHeight="1" x14ac:dyDescent="0.2">
      <c r="A9" s="522"/>
      <c r="B9" s="425" t="s">
        <v>150</v>
      </c>
      <c r="C9" s="542"/>
      <c r="D9" s="682"/>
      <c r="E9" s="543"/>
      <c r="F9" s="544"/>
      <c r="G9" s="545"/>
      <c r="H9" s="546"/>
      <c r="I9" s="547"/>
      <c r="J9" s="548"/>
      <c r="K9" s="549">
        <f t="shared" si="1"/>
        <v>0</v>
      </c>
      <c r="L9" s="565"/>
      <c r="M9" s="426"/>
      <c r="IW9" s="428"/>
    </row>
    <row r="10" spans="1:257" s="427" customFormat="1" ht="15" customHeight="1" x14ac:dyDescent="0.2">
      <c r="A10" s="522"/>
      <c r="B10" s="425" t="s">
        <v>149</v>
      </c>
      <c r="C10" s="542"/>
      <c r="D10" s="682"/>
      <c r="E10" s="543"/>
      <c r="F10" s="716"/>
      <c r="G10" s="544"/>
      <c r="H10" s="546">
        <v>3091</v>
      </c>
      <c r="I10" s="547">
        <v>709</v>
      </c>
      <c r="J10" s="548">
        <v>0</v>
      </c>
      <c r="K10" s="549">
        <f t="shared" si="1"/>
        <v>3800</v>
      </c>
      <c r="L10" s="565" t="s">
        <v>91</v>
      </c>
      <c r="M10" s="426" t="s">
        <v>91</v>
      </c>
      <c r="IW10" s="428"/>
    </row>
    <row r="11" spans="1:257" s="427" customFormat="1" ht="15" customHeight="1" x14ac:dyDescent="0.2">
      <c r="A11" s="522"/>
      <c r="B11" s="425" t="s">
        <v>148</v>
      </c>
      <c r="C11" s="542"/>
      <c r="D11" s="682"/>
      <c r="E11" s="543"/>
      <c r="F11" s="716"/>
      <c r="G11" s="544"/>
      <c r="H11" s="546">
        <v>12753</v>
      </c>
      <c r="I11" s="547">
        <v>2721</v>
      </c>
      <c r="J11" s="548">
        <v>0</v>
      </c>
      <c r="K11" s="549">
        <f t="shared" si="1"/>
        <v>15474</v>
      </c>
      <c r="L11" s="565" t="s">
        <v>91</v>
      </c>
      <c r="M11" s="426" t="s">
        <v>91</v>
      </c>
      <c r="IW11" s="428"/>
    </row>
    <row r="12" spans="1:257" s="427" customFormat="1" ht="15" customHeight="1" x14ac:dyDescent="0.2">
      <c r="A12" s="522"/>
      <c r="B12" s="849" t="s">
        <v>147</v>
      </c>
      <c r="C12" s="542"/>
      <c r="D12" s="682"/>
      <c r="E12" s="543"/>
      <c r="F12" s="716"/>
      <c r="G12" s="544"/>
      <c r="H12" s="546">
        <v>50</v>
      </c>
      <c r="I12" s="547">
        <v>0</v>
      </c>
      <c r="J12" s="548">
        <v>0</v>
      </c>
      <c r="K12" s="549">
        <f t="shared" si="1"/>
        <v>50</v>
      </c>
      <c r="L12" s="565" t="s">
        <v>91</v>
      </c>
      <c r="M12" s="426" t="s">
        <v>91</v>
      </c>
      <c r="IW12" s="428"/>
    </row>
    <row r="13" spans="1:257" s="424" customFormat="1" ht="38.25" x14ac:dyDescent="0.2">
      <c r="A13" s="551">
        <v>3299</v>
      </c>
      <c r="B13" s="552" t="s">
        <v>229</v>
      </c>
      <c r="C13" s="521">
        <v>55700</v>
      </c>
      <c r="D13" s="681">
        <v>2.14</v>
      </c>
      <c r="E13" s="520">
        <v>28700</v>
      </c>
      <c r="F13" s="519">
        <v>25980</v>
      </c>
      <c r="G13" s="518">
        <v>0</v>
      </c>
      <c r="H13" s="517">
        <v>0</v>
      </c>
      <c r="I13" s="516">
        <v>0</v>
      </c>
      <c r="J13" s="515">
        <v>0</v>
      </c>
      <c r="K13" s="483">
        <f t="shared" si="1"/>
        <v>0</v>
      </c>
      <c r="L13" s="493">
        <f>K13/E13*100</f>
        <v>0</v>
      </c>
      <c r="M13" s="429">
        <f>K13/F13*100</f>
        <v>0</v>
      </c>
    </row>
    <row r="14" spans="1:257" s="424" customFormat="1" ht="15" customHeight="1" thickBot="1" x14ac:dyDescent="0.25">
      <c r="A14" s="732">
        <v>3713</v>
      </c>
      <c r="B14" s="958" t="s">
        <v>293</v>
      </c>
      <c r="C14" s="959">
        <v>0</v>
      </c>
      <c r="D14" s="960">
        <v>0</v>
      </c>
      <c r="E14" s="961">
        <v>0</v>
      </c>
      <c r="F14" s="962">
        <v>2720</v>
      </c>
      <c r="G14" s="713">
        <v>41.37</v>
      </c>
      <c r="H14" s="963">
        <v>1000</v>
      </c>
      <c r="I14" s="964">
        <v>0</v>
      </c>
      <c r="J14" s="711">
        <v>0</v>
      </c>
      <c r="K14" s="965">
        <f>SUM(H14:J14)</f>
        <v>1000</v>
      </c>
      <c r="L14" s="967" t="s">
        <v>91</v>
      </c>
      <c r="M14" s="966">
        <f>K14/F14*100</f>
        <v>36.764705882352942</v>
      </c>
    </row>
    <row r="15" spans="1:257" s="402" customFormat="1" ht="20.100000000000001" customHeight="1" thickBot="1" x14ac:dyDescent="0.3">
      <c r="A15" s="433"/>
      <c r="B15" s="434" t="s">
        <v>129</v>
      </c>
      <c r="C15" s="480">
        <f>SUM(C8:C14)</f>
        <v>55700</v>
      </c>
      <c r="D15" s="598">
        <f t="shared" ref="D15:G15" si="2">SUM(D8:D14)</f>
        <v>2.14</v>
      </c>
      <c r="E15" s="479">
        <f t="shared" si="2"/>
        <v>28700</v>
      </c>
      <c r="F15" s="478">
        <f t="shared" si="2"/>
        <v>43700</v>
      </c>
      <c r="G15" s="575">
        <f t="shared" si="2"/>
        <v>7072.98</v>
      </c>
      <c r="H15" s="477">
        <f>H8+H13+H14</f>
        <v>16894</v>
      </c>
      <c r="I15" s="476">
        <f t="shared" ref="I15:K15" si="3">I8+I13+I14</f>
        <v>3430</v>
      </c>
      <c r="J15" s="475">
        <f t="shared" si="3"/>
        <v>0</v>
      </c>
      <c r="K15" s="474">
        <f t="shared" si="3"/>
        <v>20324</v>
      </c>
      <c r="L15" s="459">
        <f>K15/E15*100</f>
        <v>70.815331010452965</v>
      </c>
      <c r="M15" s="435">
        <f>K15/F15*100</f>
        <v>46.508009153318078</v>
      </c>
      <c r="N15" s="436"/>
    </row>
    <row r="16" spans="1:257" ht="15.75" x14ac:dyDescent="0.25">
      <c r="A16" s="607"/>
      <c r="B16" s="715"/>
      <c r="C16" s="714"/>
      <c r="D16" s="745"/>
      <c r="E16" s="714"/>
      <c r="F16" s="713"/>
      <c r="G16" s="713"/>
      <c r="H16" s="712"/>
      <c r="I16" s="711"/>
      <c r="J16" s="711"/>
      <c r="K16" s="711"/>
      <c r="L16" s="710"/>
      <c r="M16" s="709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 K13:K14 H8:J8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9"/>
  <sheetViews>
    <sheetView zoomScaleNormal="100" workbookViewId="0">
      <selection activeCell="M27" sqref="M27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57" ht="14.25" x14ac:dyDescent="0.2">
      <c r="M1" s="401"/>
    </row>
    <row r="2" spans="1:257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57" ht="20.100000000000001" customHeight="1" x14ac:dyDescent="0.25">
      <c r="A4" s="405" t="s">
        <v>207</v>
      </c>
      <c r="L4" s="404"/>
    </row>
    <row r="5" spans="1:257" ht="15" customHeight="1" thickBot="1" x14ac:dyDescent="0.3">
      <c r="A5" s="405"/>
      <c r="M5" s="404" t="s">
        <v>0</v>
      </c>
    </row>
    <row r="6" spans="1:257" s="413" customFormat="1" ht="35.25" customHeight="1" thickBot="1" x14ac:dyDescent="0.25">
      <c r="A6" s="406" t="s">
        <v>139</v>
      </c>
      <c r="B6" s="406" t="s">
        <v>140</v>
      </c>
      <c r="C6" s="407" t="s">
        <v>90</v>
      </c>
      <c r="D6" s="408" t="s">
        <v>108</v>
      </c>
      <c r="E6" s="407" t="s">
        <v>109</v>
      </c>
      <c r="F6" s="408" t="s">
        <v>392</v>
      </c>
      <c r="G6" s="408" t="s">
        <v>393</v>
      </c>
      <c r="H6" s="409" t="s">
        <v>133</v>
      </c>
      <c r="I6" s="410" t="s">
        <v>134</v>
      </c>
      <c r="J6" s="498" t="s">
        <v>359</v>
      </c>
      <c r="K6" s="411" t="s">
        <v>135</v>
      </c>
      <c r="L6" s="412" t="s">
        <v>111</v>
      </c>
      <c r="M6" s="412" t="s">
        <v>141</v>
      </c>
    </row>
    <row r="7" spans="1:257" s="422" customFormat="1" ht="20.100000000000001" customHeight="1" thickBot="1" x14ac:dyDescent="0.3">
      <c r="A7" s="414"/>
      <c r="B7" s="415" t="s">
        <v>142</v>
      </c>
      <c r="C7" s="416"/>
      <c r="D7" s="597"/>
      <c r="E7" s="416"/>
      <c r="F7" s="417"/>
      <c r="G7" s="417"/>
      <c r="H7" s="418"/>
      <c r="I7" s="418"/>
      <c r="J7" s="418"/>
      <c r="K7" s="419"/>
      <c r="L7" s="420"/>
      <c r="M7" s="421"/>
    </row>
    <row r="8" spans="1:257" s="424" customFormat="1" ht="25.5" x14ac:dyDescent="0.2">
      <c r="A8" s="632">
        <v>1019</v>
      </c>
      <c r="B8" s="645" t="s">
        <v>206</v>
      </c>
      <c r="C8" s="642">
        <v>1970</v>
      </c>
      <c r="D8" s="639">
        <v>1152.22</v>
      </c>
      <c r="E8" s="631">
        <v>2370</v>
      </c>
      <c r="F8" s="535">
        <v>2370</v>
      </c>
      <c r="G8" s="534">
        <v>576.59</v>
      </c>
      <c r="H8" s="533">
        <v>0</v>
      </c>
      <c r="I8" s="532">
        <v>1500</v>
      </c>
      <c r="J8" s="654">
        <v>200</v>
      </c>
      <c r="K8" s="539">
        <f t="shared" ref="K8:K20" si="0">SUM(H8:J8)</f>
        <v>1700</v>
      </c>
      <c r="L8" s="540">
        <f>K8/E8*100</f>
        <v>71.729957805907176</v>
      </c>
      <c r="M8" s="541">
        <f>K8/F8*100</f>
        <v>71.729957805907176</v>
      </c>
      <c r="N8" s="423"/>
      <c r="O8" s="423"/>
      <c r="P8" s="423"/>
      <c r="Q8" s="423"/>
      <c r="R8" s="423"/>
      <c r="S8" s="423"/>
      <c r="T8" s="423"/>
      <c r="U8" s="423"/>
      <c r="V8" s="423"/>
    </row>
    <row r="9" spans="1:257" s="427" customFormat="1" ht="15" customHeight="1" x14ac:dyDescent="0.2">
      <c r="A9" s="627">
        <v>1031</v>
      </c>
      <c r="B9" s="646" t="s">
        <v>205</v>
      </c>
      <c r="C9" s="643">
        <v>15000</v>
      </c>
      <c r="D9" s="640">
        <v>14941.39</v>
      </c>
      <c r="E9" s="629">
        <v>5000</v>
      </c>
      <c r="F9" s="519">
        <v>5043.8999999999996</v>
      </c>
      <c r="G9" s="518">
        <v>43.9</v>
      </c>
      <c r="H9" s="517">
        <v>0</v>
      </c>
      <c r="I9" s="516">
        <v>5000</v>
      </c>
      <c r="J9" s="655">
        <v>0</v>
      </c>
      <c r="K9" s="523">
        <f t="shared" si="0"/>
        <v>5000</v>
      </c>
      <c r="L9" s="553">
        <f>K9/E9*100</f>
        <v>100</v>
      </c>
      <c r="M9" s="426">
        <f>K9/F9*100</f>
        <v>99.129641745474743</v>
      </c>
      <c r="IW9" s="428"/>
    </row>
    <row r="10" spans="1:257" s="427" customFormat="1" ht="15" customHeight="1" x14ac:dyDescent="0.2">
      <c r="A10" s="630">
        <v>1039</v>
      </c>
      <c r="B10" s="647" t="s">
        <v>204</v>
      </c>
      <c r="C10" s="644">
        <v>50</v>
      </c>
      <c r="D10" s="641">
        <v>0</v>
      </c>
      <c r="E10" s="629">
        <v>0</v>
      </c>
      <c r="F10" s="519">
        <v>0</v>
      </c>
      <c r="G10" s="518">
        <v>0</v>
      </c>
      <c r="H10" s="517">
        <v>0</v>
      </c>
      <c r="I10" s="516">
        <v>0</v>
      </c>
      <c r="J10" s="655">
        <v>0</v>
      </c>
      <c r="K10" s="523">
        <f t="shared" si="0"/>
        <v>0</v>
      </c>
      <c r="L10" s="550" t="s">
        <v>91</v>
      </c>
      <c r="M10" s="426" t="s">
        <v>91</v>
      </c>
      <c r="IW10" s="428"/>
    </row>
    <row r="11" spans="1:257" s="427" customFormat="1" ht="15" customHeight="1" x14ac:dyDescent="0.2">
      <c r="A11" s="630">
        <v>1069</v>
      </c>
      <c r="B11" s="647" t="s">
        <v>203</v>
      </c>
      <c r="C11" s="644">
        <v>50</v>
      </c>
      <c r="D11" s="641">
        <v>0</v>
      </c>
      <c r="E11" s="629">
        <v>0</v>
      </c>
      <c r="F11" s="519">
        <v>0</v>
      </c>
      <c r="G11" s="518">
        <v>0</v>
      </c>
      <c r="H11" s="517">
        <v>0</v>
      </c>
      <c r="I11" s="516">
        <v>0</v>
      </c>
      <c r="J11" s="655">
        <v>0</v>
      </c>
      <c r="K11" s="523">
        <f t="shared" si="0"/>
        <v>0</v>
      </c>
      <c r="L11" s="550" t="s">
        <v>91</v>
      </c>
      <c r="M11" s="426" t="s">
        <v>91</v>
      </c>
      <c r="IW11" s="428"/>
    </row>
    <row r="12" spans="1:257" s="427" customFormat="1" ht="15" customHeight="1" x14ac:dyDescent="0.2">
      <c r="A12" s="627">
        <v>1070</v>
      </c>
      <c r="B12" s="646" t="s">
        <v>202</v>
      </c>
      <c r="C12" s="644">
        <v>30</v>
      </c>
      <c r="D12" s="641">
        <v>30</v>
      </c>
      <c r="E12" s="629">
        <v>430</v>
      </c>
      <c r="F12" s="519">
        <v>430</v>
      </c>
      <c r="G12" s="518">
        <v>0</v>
      </c>
      <c r="H12" s="517">
        <v>0</v>
      </c>
      <c r="I12" s="516">
        <v>30</v>
      </c>
      <c r="J12" s="655">
        <v>200</v>
      </c>
      <c r="K12" s="523">
        <f t="shared" si="0"/>
        <v>230</v>
      </c>
      <c r="L12" s="553">
        <f t="shared" ref="L12:L20" si="1">K12/E12*100</f>
        <v>53.488372093023251</v>
      </c>
      <c r="M12" s="426">
        <f t="shared" ref="M12:M20" si="2">K12/F12*100</f>
        <v>53.488372093023251</v>
      </c>
      <c r="IW12" s="428"/>
    </row>
    <row r="13" spans="1:257" s="427" customFormat="1" ht="15" customHeight="1" x14ac:dyDescent="0.2">
      <c r="A13" s="628">
        <v>2310</v>
      </c>
      <c r="B13" s="648" t="s">
        <v>201</v>
      </c>
      <c r="C13" s="644">
        <v>2850</v>
      </c>
      <c r="D13" s="641">
        <v>2662.6</v>
      </c>
      <c r="E13" s="629">
        <v>1000</v>
      </c>
      <c r="F13" s="519">
        <v>1000</v>
      </c>
      <c r="G13" s="518">
        <v>0</v>
      </c>
      <c r="H13" s="517">
        <v>1500</v>
      </c>
      <c r="I13" s="516">
        <v>0</v>
      </c>
      <c r="J13" s="655">
        <v>0</v>
      </c>
      <c r="K13" s="523">
        <f t="shared" si="0"/>
        <v>1500</v>
      </c>
      <c r="L13" s="553">
        <f t="shared" si="1"/>
        <v>150</v>
      </c>
      <c r="M13" s="426">
        <f t="shared" si="2"/>
        <v>150</v>
      </c>
      <c r="IW13" s="428"/>
    </row>
    <row r="14" spans="1:257" s="427" customFormat="1" ht="27.75" customHeight="1" x14ac:dyDescent="0.2">
      <c r="A14" s="627">
        <v>2339</v>
      </c>
      <c r="B14" s="1085" t="s">
        <v>361</v>
      </c>
      <c r="C14" s="644">
        <v>300</v>
      </c>
      <c r="D14" s="641">
        <v>169.09</v>
      </c>
      <c r="E14" s="629">
        <v>300</v>
      </c>
      <c r="F14" s="519">
        <v>300</v>
      </c>
      <c r="G14" s="518">
        <v>0</v>
      </c>
      <c r="H14" s="517">
        <v>200</v>
      </c>
      <c r="I14" s="516">
        <v>2000</v>
      </c>
      <c r="J14" s="655">
        <v>0</v>
      </c>
      <c r="K14" s="523">
        <f t="shared" si="0"/>
        <v>2200</v>
      </c>
      <c r="L14" s="553">
        <f t="shared" si="1"/>
        <v>733.33333333333326</v>
      </c>
      <c r="M14" s="426">
        <f t="shared" si="2"/>
        <v>733.33333333333326</v>
      </c>
      <c r="IW14" s="428"/>
    </row>
    <row r="15" spans="1:257" s="424" customFormat="1" ht="15" customHeight="1" x14ac:dyDescent="0.2">
      <c r="A15" s="627">
        <v>3716</v>
      </c>
      <c r="B15" s="649" t="s">
        <v>200</v>
      </c>
      <c r="C15" s="644">
        <v>1000</v>
      </c>
      <c r="D15" s="641">
        <v>845.5</v>
      </c>
      <c r="E15" s="629">
        <v>1000</v>
      </c>
      <c r="F15" s="519">
        <v>903.2</v>
      </c>
      <c r="G15" s="518">
        <v>397.75</v>
      </c>
      <c r="H15" s="517">
        <v>0</v>
      </c>
      <c r="I15" s="516">
        <v>1000</v>
      </c>
      <c r="J15" s="655">
        <v>0</v>
      </c>
      <c r="K15" s="483">
        <f t="shared" si="0"/>
        <v>1000</v>
      </c>
      <c r="L15" s="553">
        <f t="shared" si="1"/>
        <v>100</v>
      </c>
      <c r="M15" s="429">
        <f t="shared" si="2"/>
        <v>110.71744906997343</v>
      </c>
    </row>
    <row r="16" spans="1:257" s="424" customFormat="1" ht="15" customHeight="1" x14ac:dyDescent="0.2">
      <c r="A16" s="627">
        <v>3719</v>
      </c>
      <c r="B16" s="649" t="s">
        <v>396</v>
      </c>
      <c r="C16" s="644">
        <v>0</v>
      </c>
      <c r="D16" s="641">
        <v>0</v>
      </c>
      <c r="E16" s="629">
        <v>0</v>
      </c>
      <c r="F16" s="519">
        <v>4565.55</v>
      </c>
      <c r="G16" s="518">
        <v>0</v>
      </c>
      <c r="H16" s="517">
        <v>0</v>
      </c>
      <c r="I16" s="516">
        <v>0</v>
      </c>
      <c r="J16" s="655">
        <v>0</v>
      </c>
      <c r="K16" s="483">
        <f t="shared" si="0"/>
        <v>0</v>
      </c>
      <c r="L16" s="692" t="s">
        <v>91</v>
      </c>
      <c r="M16" s="429">
        <f t="shared" si="2"/>
        <v>0</v>
      </c>
    </row>
    <row r="17" spans="1:14" s="424" customFormat="1" ht="15" customHeight="1" x14ac:dyDescent="0.2">
      <c r="A17" s="627">
        <v>3727</v>
      </c>
      <c r="B17" s="650" t="s">
        <v>199</v>
      </c>
      <c r="C17" s="644">
        <v>1000</v>
      </c>
      <c r="D17" s="641">
        <v>459.89</v>
      </c>
      <c r="E17" s="629">
        <v>1000</v>
      </c>
      <c r="F17" s="519">
        <v>1980</v>
      </c>
      <c r="G17" s="518">
        <v>621.46</v>
      </c>
      <c r="H17" s="517">
        <v>0</v>
      </c>
      <c r="I17" s="516">
        <v>1000</v>
      </c>
      <c r="J17" s="655">
        <v>0</v>
      </c>
      <c r="K17" s="483">
        <f t="shared" si="0"/>
        <v>1000</v>
      </c>
      <c r="L17" s="553">
        <f t="shared" si="1"/>
        <v>100</v>
      </c>
      <c r="M17" s="554">
        <f t="shared" si="2"/>
        <v>50.505050505050505</v>
      </c>
      <c r="N17" s="430"/>
    </row>
    <row r="18" spans="1:14" s="424" customFormat="1" ht="15" customHeight="1" x14ac:dyDescent="0.2">
      <c r="A18" s="628">
        <v>3729</v>
      </c>
      <c r="B18" s="650" t="s">
        <v>198</v>
      </c>
      <c r="C18" s="644">
        <v>700</v>
      </c>
      <c r="D18" s="641">
        <v>196.65</v>
      </c>
      <c r="E18" s="629">
        <v>700</v>
      </c>
      <c r="F18" s="519">
        <v>1700</v>
      </c>
      <c r="G18" s="518">
        <v>0</v>
      </c>
      <c r="H18" s="517">
        <v>150</v>
      </c>
      <c r="I18" s="516">
        <v>400</v>
      </c>
      <c r="J18" s="655">
        <v>550</v>
      </c>
      <c r="K18" s="483">
        <f t="shared" si="0"/>
        <v>1100</v>
      </c>
      <c r="L18" s="553">
        <f t="shared" si="1"/>
        <v>157.14285714285714</v>
      </c>
      <c r="M18" s="554">
        <f t="shared" si="2"/>
        <v>64.705882352941174</v>
      </c>
      <c r="N18" s="430"/>
    </row>
    <row r="19" spans="1:14" s="424" customFormat="1" ht="15" customHeight="1" x14ac:dyDescent="0.2">
      <c r="A19" s="627">
        <v>3741</v>
      </c>
      <c r="B19" s="650" t="s">
        <v>197</v>
      </c>
      <c r="C19" s="644">
        <v>2080</v>
      </c>
      <c r="D19" s="641">
        <v>2004</v>
      </c>
      <c r="E19" s="629">
        <v>2080</v>
      </c>
      <c r="F19" s="519">
        <v>2080</v>
      </c>
      <c r="G19" s="518">
        <v>1262</v>
      </c>
      <c r="H19" s="517">
        <v>2080</v>
      </c>
      <c r="I19" s="516">
        <v>0</v>
      </c>
      <c r="J19" s="655">
        <v>0</v>
      </c>
      <c r="K19" s="483">
        <f t="shared" si="0"/>
        <v>2080</v>
      </c>
      <c r="L19" s="553">
        <f t="shared" si="1"/>
        <v>100</v>
      </c>
      <c r="M19" s="431">
        <f t="shared" si="2"/>
        <v>100</v>
      </c>
      <c r="N19" s="430"/>
    </row>
    <row r="20" spans="1:14" s="424" customFormat="1" ht="15" customHeight="1" x14ac:dyDescent="0.2">
      <c r="A20" s="628">
        <v>3742</v>
      </c>
      <c r="B20" s="651" t="s">
        <v>196</v>
      </c>
      <c r="C20" s="644">
        <v>10000</v>
      </c>
      <c r="D20" s="641">
        <v>8081.1</v>
      </c>
      <c r="E20" s="629">
        <v>10600</v>
      </c>
      <c r="F20" s="488">
        <v>10600</v>
      </c>
      <c r="G20" s="487">
        <v>1509.23</v>
      </c>
      <c r="H20" s="486">
        <v>12000</v>
      </c>
      <c r="I20" s="485">
        <v>0</v>
      </c>
      <c r="J20" s="656">
        <v>0</v>
      </c>
      <c r="K20" s="483">
        <f t="shared" si="0"/>
        <v>12000</v>
      </c>
      <c r="L20" s="553">
        <f t="shared" si="1"/>
        <v>113.20754716981132</v>
      </c>
      <c r="M20" s="431">
        <f t="shared" si="2"/>
        <v>113.20754716981132</v>
      </c>
      <c r="N20" s="430"/>
    </row>
    <row r="21" spans="1:14" s="427" customFormat="1" ht="15" customHeight="1" x14ac:dyDescent="0.2">
      <c r="A21" s="658"/>
      <c r="B21" s="425" t="s">
        <v>150</v>
      </c>
      <c r="C21" s="659"/>
      <c r="D21" s="660"/>
      <c r="E21" s="661"/>
      <c r="F21" s="571"/>
      <c r="G21" s="570"/>
      <c r="H21" s="569"/>
      <c r="I21" s="568"/>
      <c r="J21" s="662"/>
      <c r="K21" s="601"/>
      <c r="L21" s="550"/>
      <c r="M21" s="426"/>
      <c r="N21" s="663"/>
    </row>
    <row r="22" spans="1:14" s="427" customFormat="1" ht="15" customHeight="1" x14ac:dyDescent="0.2">
      <c r="A22" s="658"/>
      <c r="B22" s="425" t="s">
        <v>321</v>
      </c>
      <c r="C22" s="659"/>
      <c r="D22" s="660"/>
      <c r="E22" s="661"/>
      <c r="F22" s="571"/>
      <c r="G22" s="570"/>
      <c r="H22" s="569">
        <v>100</v>
      </c>
      <c r="I22" s="568">
        <v>0</v>
      </c>
      <c r="J22" s="662">
        <v>0</v>
      </c>
      <c r="K22" s="601">
        <f>SUM(H22:J22)</f>
        <v>100</v>
      </c>
      <c r="L22" s="550" t="s">
        <v>91</v>
      </c>
      <c r="M22" s="426" t="s">
        <v>91</v>
      </c>
      <c r="N22" s="663"/>
    </row>
    <row r="23" spans="1:14" s="424" customFormat="1" ht="15" customHeight="1" x14ac:dyDescent="0.2">
      <c r="A23" s="628">
        <v>3769</v>
      </c>
      <c r="B23" s="652" t="s">
        <v>195</v>
      </c>
      <c r="C23" s="644">
        <v>150</v>
      </c>
      <c r="D23" s="641">
        <v>0</v>
      </c>
      <c r="E23" s="626">
        <v>150</v>
      </c>
      <c r="F23" s="488">
        <v>600</v>
      </c>
      <c r="G23" s="487">
        <v>0</v>
      </c>
      <c r="H23" s="486">
        <v>300</v>
      </c>
      <c r="I23" s="485">
        <v>0</v>
      </c>
      <c r="J23" s="656">
        <v>0</v>
      </c>
      <c r="K23" s="483">
        <f>SUM(H23:J23)</f>
        <v>300</v>
      </c>
      <c r="L23" s="553">
        <f>K23/E23*100</f>
        <v>200</v>
      </c>
      <c r="M23" s="431">
        <f>K23/F23*100</f>
        <v>50</v>
      </c>
      <c r="N23" s="430"/>
    </row>
    <row r="24" spans="1:14" s="424" customFormat="1" ht="15" customHeight="1" x14ac:dyDescent="0.2">
      <c r="A24" s="627">
        <v>3792</v>
      </c>
      <c r="B24" s="646" t="s">
        <v>194</v>
      </c>
      <c r="C24" s="644">
        <v>16000</v>
      </c>
      <c r="D24" s="641">
        <v>17633.64</v>
      </c>
      <c r="E24" s="626">
        <v>16000</v>
      </c>
      <c r="F24" s="488">
        <v>19209.12</v>
      </c>
      <c r="G24" s="487">
        <v>5028.13</v>
      </c>
      <c r="H24" s="486">
        <v>0</v>
      </c>
      <c r="I24" s="485">
        <v>16200</v>
      </c>
      <c r="J24" s="656">
        <v>0</v>
      </c>
      <c r="K24" s="483">
        <f>SUM(H24:J24)</f>
        <v>16200</v>
      </c>
      <c r="L24" s="553">
        <f>K24/E24*100</f>
        <v>101.25</v>
      </c>
      <c r="M24" s="431">
        <f>K24/F24*100</f>
        <v>84.334940903071043</v>
      </c>
      <c r="N24" s="430"/>
    </row>
    <row r="25" spans="1:14" s="424" customFormat="1" ht="15" customHeight="1" thickBot="1" x14ac:dyDescent="0.25">
      <c r="A25" s="627">
        <v>3799</v>
      </c>
      <c r="B25" s="646" t="s">
        <v>193</v>
      </c>
      <c r="C25" s="644">
        <v>6320</v>
      </c>
      <c r="D25" s="641">
        <v>1029.5899999999999</v>
      </c>
      <c r="E25" s="626">
        <v>11445</v>
      </c>
      <c r="F25" s="488">
        <v>11859.91</v>
      </c>
      <c r="G25" s="487">
        <v>172.21</v>
      </c>
      <c r="H25" s="486">
        <v>6065</v>
      </c>
      <c r="I25" s="485">
        <v>400</v>
      </c>
      <c r="J25" s="656">
        <v>1300</v>
      </c>
      <c r="K25" s="483">
        <f>SUM(H25:J25)</f>
        <v>7765</v>
      </c>
      <c r="L25" s="553">
        <f>K25/E25*100</f>
        <v>67.846221057230224</v>
      </c>
      <c r="M25" s="431">
        <f>K25/F25*100</f>
        <v>65.472672220952774</v>
      </c>
      <c r="N25" s="430"/>
    </row>
    <row r="26" spans="1:14" s="402" customFormat="1" ht="20.100000000000001" customHeight="1" thickBot="1" x14ac:dyDescent="0.3">
      <c r="A26" s="433"/>
      <c r="B26" s="434" t="s">
        <v>129</v>
      </c>
      <c r="C26" s="480">
        <f>SUM(C8:C25)</f>
        <v>57500</v>
      </c>
      <c r="D26" s="598">
        <f t="shared" ref="D26:G26" si="3">SUM(D8:D25)</f>
        <v>49205.67</v>
      </c>
      <c r="E26" s="479">
        <f t="shared" si="3"/>
        <v>52075</v>
      </c>
      <c r="F26" s="478">
        <f t="shared" si="3"/>
        <v>62641.680000000008</v>
      </c>
      <c r="G26" s="653">
        <f t="shared" si="3"/>
        <v>9611.27</v>
      </c>
      <c r="H26" s="477">
        <f t="shared" ref="H26:K26" si="4">H8+H9+H10+H11+H12+H13+H14+H15+H17+H18+H19+H20+H23+H24+H25</f>
        <v>22295</v>
      </c>
      <c r="I26" s="476">
        <f t="shared" si="4"/>
        <v>27530</v>
      </c>
      <c r="J26" s="657">
        <f t="shared" si="4"/>
        <v>2250</v>
      </c>
      <c r="K26" s="474">
        <f t="shared" si="4"/>
        <v>52075</v>
      </c>
      <c r="L26" s="512">
        <f>K26/E26*100</f>
        <v>100</v>
      </c>
      <c r="M26" s="435">
        <f>K26/F26*100</f>
        <v>83.131550750235292</v>
      </c>
      <c r="N26" s="436"/>
    </row>
    <row r="27" spans="1:14" ht="15" customHeight="1" x14ac:dyDescent="0.25">
      <c r="A27" s="437"/>
      <c r="B27" s="437"/>
      <c r="C27" s="438"/>
      <c r="D27" s="638"/>
      <c r="E27" s="438"/>
      <c r="F27" s="439"/>
      <c r="G27" s="439"/>
      <c r="H27" s="440"/>
      <c r="I27" s="440"/>
      <c r="J27" s="440"/>
      <c r="K27" s="440"/>
      <c r="L27" s="441"/>
      <c r="M27" s="442"/>
      <c r="N27" s="430"/>
    </row>
    <row r="28" spans="1:14" ht="15" customHeight="1" x14ac:dyDescent="0.25">
      <c r="A28" s="437"/>
      <c r="B28" s="437"/>
      <c r="C28" s="438"/>
      <c r="D28" s="638"/>
      <c r="E28" s="438"/>
      <c r="F28" s="439"/>
      <c r="G28" s="439"/>
      <c r="H28" s="440"/>
      <c r="I28" s="440"/>
      <c r="J28" s="440"/>
      <c r="K28" s="440"/>
      <c r="L28" s="441"/>
      <c r="M28" s="442"/>
      <c r="N28" s="430"/>
    </row>
    <row r="29" spans="1:14" x14ac:dyDescent="0.2">
      <c r="K29" s="1116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16:K25 K8:K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6"/>
  <sheetViews>
    <sheetView topLeftCell="A31" zoomScale="90" zoomScaleNormal="90" workbookViewId="0">
      <selection activeCell="A31" sqref="A31"/>
    </sheetView>
  </sheetViews>
  <sheetFormatPr defaultRowHeight="12.75" x14ac:dyDescent="0.2"/>
  <cols>
    <col min="1" max="1" width="70.7109375" style="100" customWidth="1"/>
    <col min="2" max="7" width="20.7109375" style="109" customWidth="1"/>
    <col min="8" max="8" width="10.7109375" style="2" customWidth="1"/>
    <col min="9" max="9" width="11" bestFit="1" customWidth="1"/>
  </cols>
  <sheetData>
    <row r="1" spans="1:8" ht="16.5" customHeight="1" x14ac:dyDescent="0.2">
      <c r="H1" s="96"/>
    </row>
    <row r="2" spans="1:8" s="4" customFormat="1" ht="24" customHeight="1" x14ac:dyDescent="0.35">
      <c r="A2" s="50" t="s">
        <v>107</v>
      </c>
      <c r="B2" s="104"/>
      <c r="C2" s="104"/>
      <c r="D2" s="104"/>
      <c r="E2" s="104"/>
      <c r="F2" s="104"/>
      <c r="G2" s="104"/>
    </row>
    <row r="3" spans="1:8" ht="15" customHeight="1" x14ac:dyDescent="0.25">
      <c r="A3" s="5"/>
      <c r="B3" s="101"/>
      <c r="C3" s="101"/>
      <c r="D3" s="101"/>
      <c r="E3" s="101"/>
      <c r="F3" s="101"/>
      <c r="G3" s="101"/>
      <c r="H3"/>
    </row>
    <row r="4" spans="1:8" ht="20.25" customHeight="1" x14ac:dyDescent="0.25">
      <c r="A4" s="5" t="s">
        <v>53</v>
      </c>
      <c r="B4" s="101"/>
      <c r="C4" s="101"/>
      <c r="D4" s="101"/>
      <c r="E4" s="101"/>
      <c r="F4" s="101"/>
      <c r="G4" s="101"/>
      <c r="H4"/>
    </row>
    <row r="5" spans="1:8" ht="15" customHeight="1" x14ac:dyDescent="0.25">
      <c r="A5" s="5"/>
      <c r="B5" s="101"/>
      <c r="C5" s="101"/>
      <c r="D5" s="101"/>
      <c r="E5" s="101"/>
      <c r="F5" s="101"/>
      <c r="G5" s="101"/>
      <c r="H5"/>
    </row>
    <row r="6" spans="1:8" ht="15" customHeight="1" thickBot="1" x14ac:dyDescent="0.3">
      <c r="B6" s="110"/>
      <c r="C6" s="110"/>
      <c r="D6" s="110"/>
      <c r="E6" s="110"/>
      <c r="F6" s="110"/>
      <c r="G6" s="110"/>
      <c r="H6" s="6" t="s">
        <v>0</v>
      </c>
    </row>
    <row r="7" spans="1:8" s="7" customFormat="1" ht="45.75" customHeight="1" thickBot="1" x14ac:dyDescent="0.3">
      <c r="A7" s="141" t="s">
        <v>1</v>
      </c>
      <c r="B7" s="39" t="s">
        <v>90</v>
      </c>
      <c r="C7" s="206" t="s">
        <v>108</v>
      </c>
      <c r="D7" s="206" t="s">
        <v>109</v>
      </c>
      <c r="E7" s="206" t="s">
        <v>392</v>
      </c>
      <c r="F7" s="220" t="s">
        <v>393</v>
      </c>
      <c r="G7" s="112" t="s">
        <v>110</v>
      </c>
      <c r="H7" s="83" t="s">
        <v>111</v>
      </c>
    </row>
    <row r="8" spans="1:8" s="7" customFormat="1" ht="20.25" customHeight="1" x14ac:dyDescent="0.25">
      <c r="A8" s="8" t="s">
        <v>2</v>
      </c>
      <c r="B8" s="142"/>
      <c r="C8" s="142"/>
      <c r="D8" s="142"/>
      <c r="E8" s="142"/>
      <c r="F8" s="237"/>
      <c r="G8" s="124"/>
      <c r="H8" s="89"/>
    </row>
    <row r="9" spans="1:8" s="7" customFormat="1" ht="15" customHeight="1" x14ac:dyDescent="0.25">
      <c r="A9" s="9" t="s">
        <v>3</v>
      </c>
      <c r="B9" s="136">
        <v>7575000</v>
      </c>
      <c r="C9" s="136">
        <v>8331123.8300000001</v>
      </c>
      <c r="D9" s="136">
        <v>8500000</v>
      </c>
      <c r="E9" s="136">
        <v>8930739.3000000007</v>
      </c>
      <c r="F9" s="252">
        <v>6669918.3899999997</v>
      </c>
      <c r="G9" s="125">
        <v>8900000</v>
      </c>
      <c r="H9" s="90">
        <f>G9/D9*100</f>
        <v>104.70588235294119</v>
      </c>
    </row>
    <row r="10" spans="1:8" s="7" customFormat="1" ht="15" customHeight="1" x14ac:dyDescent="0.25">
      <c r="A10" s="9" t="s">
        <v>84</v>
      </c>
      <c r="B10" s="136">
        <v>2500</v>
      </c>
      <c r="C10" s="136">
        <v>3565.34</v>
      </c>
      <c r="D10" s="136">
        <v>2500</v>
      </c>
      <c r="E10" s="136">
        <v>2500</v>
      </c>
      <c r="F10" s="252">
        <v>2347.5300000000002</v>
      </c>
      <c r="G10" s="125">
        <v>2500</v>
      </c>
      <c r="H10" s="90">
        <f t="shared" ref="H10:H22" si="0">G10/D10*100</f>
        <v>100</v>
      </c>
    </row>
    <row r="11" spans="1:8" s="7" customFormat="1" ht="15" customHeight="1" x14ac:dyDescent="0.25">
      <c r="A11" s="9" t="s">
        <v>303</v>
      </c>
      <c r="B11" s="136">
        <v>0</v>
      </c>
      <c r="C11" s="136">
        <v>0</v>
      </c>
      <c r="D11" s="136">
        <v>0</v>
      </c>
      <c r="E11" s="136">
        <v>4565.55</v>
      </c>
      <c r="F11" s="252">
        <v>5201.7</v>
      </c>
      <c r="G11" s="125">
        <v>0</v>
      </c>
      <c r="H11" s="184" t="s">
        <v>91</v>
      </c>
    </row>
    <row r="12" spans="1:8" s="7" customFormat="1" ht="15" x14ac:dyDescent="0.25">
      <c r="A12" s="9" t="s">
        <v>4</v>
      </c>
      <c r="B12" s="136">
        <v>11500</v>
      </c>
      <c r="C12" s="136">
        <v>6348.48</v>
      </c>
      <c r="D12" s="136">
        <v>7000</v>
      </c>
      <c r="E12" s="136">
        <v>7000.2</v>
      </c>
      <c r="F12" s="252">
        <v>2413.9499999999998</v>
      </c>
      <c r="G12" s="125">
        <v>3000</v>
      </c>
      <c r="H12" s="90">
        <f t="shared" si="0"/>
        <v>42.857142857142854</v>
      </c>
    </row>
    <row r="13" spans="1:8" s="7" customFormat="1" ht="15" customHeight="1" x14ac:dyDescent="0.25">
      <c r="A13" s="9" t="s">
        <v>5</v>
      </c>
      <c r="B13" s="136">
        <v>46422</v>
      </c>
      <c r="C13" s="136">
        <v>66418.67</v>
      </c>
      <c r="D13" s="136">
        <v>49949</v>
      </c>
      <c r="E13" s="136">
        <v>49949</v>
      </c>
      <c r="F13" s="252">
        <v>54007.43</v>
      </c>
      <c r="G13" s="125">
        <v>53080</v>
      </c>
      <c r="H13" s="90">
        <f t="shared" si="0"/>
        <v>106.26839376163686</v>
      </c>
    </row>
    <row r="14" spans="1:8" s="7" customFormat="1" ht="15.75" customHeight="1" x14ac:dyDescent="0.25">
      <c r="A14" s="9" t="s">
        <v>6</v>
      </c>
      <c r="B14" s="136">
        <v>450000</v>
      </c>
      <c r="C14" s="136">
        <v>134523.1</v>
      </c>
      <c r="D14" s="136">
        <v>40000</v>
      </c>
      <c r="E14" s="136">
        <v>33039.01</v>
      </c>
      <c r="F14" s="252">
        <v>792.82</v>
      </c>
      <c r="G14" s="125">
        <v>300000</v>
      </c>
      <c r="H14" s="90">
        <f t="shared" si="0"/>
        <v>750</v>
      </c>
    </row>
    <row r="15" spans="1:8" s="7" customFormat="1" ht="15.75" customHeight="1" x14ac:dyDescent="0.25">
      <c r="A15" s="9" t="s">
        <v>400</v>
      </c>
      <c r="B15" s="137">
        <v>0</v>
      </c>
      <c r="C15" s="137">
        <v>68523.929999999993</v>
      </c>
      <c r="D15" s="137">
        <v>0</v>
      </c>
      <c r="E15" s="137">
        <v>31367.31</v>
      </c>
      <c r="F15" s="253">
        <v>39282.97</v>
      </c>
      <c r="G15" s="125">
        <v>50000</v>
      </c>
      <c r="H15" s="184" t="s">
        <v>91</v>
      </c>
    </row>
    <row r="16" spans="1:8" s="7" customFormat="1" ht="15" x14ac:dyDescent="0.25">
      <c r="A16" s="9" t="s">
        <v>95</v>
      </c>
      <c r="B16" s="136">
        <v>0</v>
      </c>
      <c r="C16" s="136">
        <v>82288</v>
      </c>
      <c r="D16" s="136">
        <v>0</v>
      </c>
      <c r="E16" s="136">
        <v>66780.22</v>
      </c>
      <c r="F16" s="252">
        <v>91713.05</v>
      </c>
      <c r="G16" s="125">
        <v>0</v>
      </c>
      <c r="H16" s="184" t="s">
        <v>91</v>
      </c>
    </row>
    <row r="17" spans="1:8" s="7" customFormat="1" ht="15" customHeight="1" x14ac:dyDescent="0.25">
      <c r="A17" s="9" t="s">
        <v>7</v>
      </c>
      <c r="B17" s="136">
        <v>10000</v>
      </c>
      <c r="C17" s="136">
        <v>27049.57</v>
      </c>
      <c r="D17" s="136">
        <v>10000</v>
      </c>
      <c r="E17" s="136">
        <v>10092.56</v>
      </c>
      <c r="F17" s="252">
        <v>6418.05</v>
      </c>
      <c r="G17" s="125">
        <v>10000</v>
      </c>
      <c r="H17" s="90">
        <f t="shared" si="0"/>
        <v>100</v>
      </c>
    </row>
    <row r="18" spans="1:8" s="7" customFormat="1" ht="28.5" customHeight="1" x14ac:dyDescent="0.25">
      <c r="A18" s="9" t="s">
        <v>8</v>
      </c>
      <c r="B18" s="137">
        <v>116317.4</v>
      </c>
      <c r="C18" s="137">
        <v>116317.4</v>
      </c>
      <c r="D18" s="137">
        <v>123449.3</v>
      </c>
      <c r="E18" s="137">
        <v>123449.3</v>
      </c>
      <c r="F18" s="253">
        <v>92586.98</v>
      </c>
      <c r="G18" s="982">
        <v>129621.8</v>
      </c>
      <c r="H18" s="90">
        <f t="shared" si="0"/>
        <v>105.0000283517201</v>
      </c>
    </row>
    <row r="19" spans="1:8" s="11" customFormat="1" ht="15" x14ac:dyDescent="0.2">
      <c r="A19" s="10" t="s">
        <v>9</v>
      </c>
      <c r="B19" s="138">
        <v>10895909</v>
      </c>
      <c r="C19" s="138">
        <v>11222570.779999999</v>
      </c>
      <c r="D19" s="138">
        <v>11483000</v>
      </c>
      <c r="E19" s="138">
        <v>12246161.189999999</v>
      </c>
      <c r="F19" s="254">
        <v>10217212.949999999</v>
      </c>
      <c r="G19" s="126">
        <v>13900000</v>
      </c>
      <c r="H19" s="91">
        <f t="shared" si="0"/>
        <v>121.04850648785161</v>
      </c>
    </row>
    <row r="20" spans="1:8" s="11" customFormat="1" ht="15" x14ac:dyDescent="0.2">
      <c r="A20" s="10" t="s">
        <v>93</v>
      </c>
      <c r="B20" s="138">
        <v>0</v>
      </c>
      <c r="C20" s="138">
        <v>2237540.34</v>
      </c>
      <c r="D20" s="138">
        <v>0</v>
      </c>
      <c r="E20" s="138">
        <v>2286380</v>
      </c>
      <c r="F20" s="254">
        <v>2218456.1800000002</v>
      </c>
      <c r="G20" s="126">
        <v>0</v>
      </c>
      <c r="H20" s="249" t="s">
        <v>91</v>
      </c>
    </row>
    <row r="21" spans="1:8" s="11" customFormat="1" ht="15" x14ac:dyDescent="0.2">
      <c r="A21" s="10" t="s">
        <v>94</v>
      </c>
      <c r="B21" s="138">
        <v>0</v>
      </c>
      <c r="C21" s="138">
        <v>105.65</v>
      </c>
      <c r="D21" s="138">
        <v>0</v>
      </c>
      <c r="E21" s="138">
        <v>161.4</v>
      </c>
      <c r="F21" s="254">
        <v>161.4</v>
      </c>
      <c r="G21" s="126">
        <v>0</v>
      </c>
      <c r="H21" s="249" t="s">
        <v>91</v>
      </c>
    </row>
    <row r="22" spans="1:8" s="16" customFormat="1" ht="20.25" customHeight="1" thickBot="1" x14ac:dyDescent="0.25">
      <c r="A22" s="143" t="s">
        <v>10</v>
      </c>
      <c r="B22" s="144">
        <f t="shared" ref="B22:G22" si="1">SUM(B9:B21)</f>
        <v>19107648.399999999</v>
      </c>
      <c r="C22" s="144">
        <f t="shared" si="1"/>
        <v>22296375.09</v>
      </c>
      <c r="D22" s="144">
        <f t="shared" si="1"/>
        <v>20215898.300000001</v>
      </c>
      <c r="E22" s="144">
        <f t="shared" si="1"/>
        <v>23792185.039999999</v>
      </c>
      <c r="F22" s="238">
        <f t="shared" si="1"/>
        <v>19400513.399999999</v>
      </c>
      <c r="G22" s="168">
        <f t="shared" si="1"/>
        <v>23348201.800000001</v>
      </c>
      <c r="H22" s="161">
        <f t="shared" si="0"/>
        <v>115.49425829867772</v>
      </c>
    </row>
    <row r="23" spans="1:8" s="7" customFormat="1" ht="15" customHeight="1" thickBot="1" x14ac:dyDescent="0.3">
      <c r="A23" s="235"/>
      <c r="B23" s="236"/>
      <c r="C23" s="236"/>
      <c r="D23" s="236"/>
      <c r="E23" s="236"/>
      <c r="F23" s="239"/>
      <c r="G23" s="251"/>
      <c r="H23" s="250"/>
    </row>
    <row r="24" spans="1:8" s="7" customFormat="1" ht="20.25" customHeight="1" x14ac:dyDescent="0.25">
      <c r="A24" s="8" t="s">
        <v>11</v>
      </c>
      <c r="B24" s="142"/>
      <c r="C24" s="142"/>
      <c r="D24" s="142"/>
      <c r="E24" s="142"/>
      <c r="F24" s="237"/>
      <c r="G24" s="124"/>
      <c r="H24" s="89"/>
    </row>
    <row r="25" spans="1:8" s="11" customFormat="1" ht="15" x14ac:dyDescent="0.2">
      <c r="A25" s="12" t="s">
        <v>422</v>
      </c>
      <c r="B25" s="138">
        <v>200000</v>
      </c>
      <c r="C25" s="138">
        <v>-1463406.7</v>
      </c>
      <c r="D25" s="138">
        <v>0</v>
      </c>
      <c r="E25" s="138">
        <v>2821143.57</v>
      </c>
      <c r="F25" s="254">
        <v>-1254482.92</v>
      </c>
      <c r="G25" s="126">
        <v>0</v>
      </c>
      <c r="H25" s="249" t="s">
        <v>91</v>
      </c>
    </row>
    <row r="26" spans="1:8" s="11" customFormat="1" ht="28.5" customHeight="1" x14ac:dyDescent="0.2">
      <c r="A26" s="12" t="s">
        <v>87</v>
      </c>
      <c r="B26" s="138">
        <v>10000</v>
      </c>
      <c r="C26" s="138">
        <v>10000</v>
      </c>
      <c r="D26" s="138">
        <v>10000</v>
      </c>
      <c r="E26" s="138">
        <v>10000</v>
      </c>
      <c r="F26" s="254">
        <v>10000</v>
      </c>
      <c r="G26" s="126">
        <v>10000</v>
      </c>
      <c r="H26" s="91">
        <f t="shared" ref="H26:H27" si="2">G26/D26*100</f>
        <v>100</v>
      </c>
    </row>
    <row r="27" spans="1:8" s="13" customFormat="1" ht="20.25" customHeight="1" thickBot="1" x14ac:dyDescent="0.3">
      <c r="A27" s="145" t="s">
        <v>12</v>
      </c>
      <c r="B27" s="146">
        <f>B22+B25+B26</f>
        <v>19317648.399999999</v>
      </c>
      <c r="C27" s="146">
        <f t="shared" ref="C27:G27" si="3">C22+C25+C26</f>
        <v>20842968.390000001</v>
      </c>
      <c r="D27" s="146">
        <f t="shared" si="3"/>
        <v>20225898.300000001</v>
      </c>
      <c r="E27" s="146">
        <f t="shared" si="3"/>
        <v>26623328.609999999</v>
      </c>
      <c r="F27" s="240">
        <f t="shared" si="3"/>
        <v>18156030.479999997</v>
      </c>
      <c r="G27" s="169">
        <f t="shared" si="3"/>
        <v>23358201.800000001</v>
      </c>
      <c r="H27" s="162">
        <f t="shared" si="2"/>
        <v>115.48659769539135</v>
      </c>
    </row>
    <row r="28" spans="1:8" s="7" customFormat="1" ht="20.100000000000001" customHeight="1" thickBot="1" x14ac:dyDescent="0.3">
      <c r="A28" s="147"/>
      <c r="B28" s="148"/>
      <c r="C28" s="148"/>
      <c r="D28" s="148"/>
      <c r="E28" s="148"/>
      <c r="F28" s="241"/>
      <c r="G28" s="170"/>
      <c r="H28" s="163"/>
    </row>
    <row r="29" spans="1:8" s="7" customFormat="1" ht="20.25" customHeight="1" x14ac:dyDescent="0.25">
      <c r="A29" s="14" t="s">
        <v>13</v>
      </c>
      <c r="B29" s="149"/>
      <c r="C29" s="149"/>
      <c r="D29" s="149"/>
      <c r="E29" s="149"/>
      <c r="F29" s="242"/>
      <c r="G29" s="127"/>
      <c r="H29" s="92"/>
    </row>
    <row r="30" spans="1:8" ht="15" customHeight="1" x14ac:dyDescent="0.2">
      <c r="A30" s="15" t="s">
        <v>14</v>
      </c>
      <c r="B30" s="139">
        <v>5833657</v>
      </c>
      <c r="C30" s="139">
        <v>5982294.54</v>
      </c>
      <c r="D30" s="139">
        <v>6566329</v>
      </c>
      <c r="E30" s="139">
        <v>7270631.1100000003</v>
      </c>
      <c r="F30" s="255">
        <v>4802136.21</v>
      </c>
      <c r="G30" s="128">
        <f>'Běžné výdaje kapitol'!G29</f>
        <v>7086382</v>
      </c>
      <c r="H30" s="93">
        <f t="shared" ref="H30:H52" si="4">G30/D30*100</f>
        <v>107.919996089139</v>
      </c>
    </row>
    <row r="31" spans="1:8" ht="15" customHeight="1" x14ac:dyDescent="0.2">
      <c r="A31" s="15" t="s">
        <v>72</v>
      </c>
      <c r="B31" s="139">
        <v>698500</v>
      </c>
      <c r="C31" s="139">
        <v>567768.99</v>
      </c>
      <c r="D31" s="139">
        <v>300000</v>
      </c>
      <c r="E31" s="139">
        <v>698318.09</v>
      </c>
      <c r="F31" s="255">
        <v>152980.32999999999</v>
      </c>
      <c r="G31" s="128">
        <v>410000</v>
      </c>
      <c r="H31" s="93">
        <f t="shared" si="4"/>
        <v>136.66666666666666</v>
      </c>
    </row>
    <row r="32" spans="1:8" ht="51" x14ac:dyDescent="0.2">
      <c r="A32" s="15" t="s">
        <v>402</v>
      </c>
      <c r="B32" s="140">
        <v>0</v>
      </c>
      <c r="C32" s="140">
        <v>67658.289999999994</v>
      </c>
      <c r="D32" s="140">
        <v>0</v>
      </c>
      <c r="E32" s="140">
        <v>62081.279999999999</v>
      </c>
      <c r="F32" s="256">
        <v>45753.75</v>
      </c>
      <c r="G32" s="128">
        <v>50000</v>
      </c>
      <c r="H32" s="185" t="s">
        <v>91</v>
      </c>
    </row>
    <row r="33" spans="1:9" ht="15" customHeight="1" x14ac:dyDescent="0.2">
      <c r="A33" s="15" t="s">
        <v>73</v>
      </c>
      <c r="B33" s="139">
        <v>10000</v>
      </c>
      <c r="C33" s="139">
        <v>1844.47</v>
      </c>
      <c r="D33" s="139">
        <v>10000</v>
      </c>
      <c r="E33" s="139">
        <v>26869.02</v>
      </c>
      <c r="F33" s="255">
        <v>424.53</v>
      </c>
      <c r="G33" s="128">
        <v>10000</v>
      </c>
      <c r="H33" s="93">
        <f t="shared" si="4"/>
        <v>100</v>
      </c>
    </row>
    <row r="34" spans="1:9" ht="15" customHeight="1" x14ac:dyDescent="0.2">
      <c r="A34" s="15" t="s">
        <v>74</v>
      </c>
      <c r="B34" s="139">
        <v>20000</v>
      </c>
      <c r="C34" s="139">
        <v>18859.04</v>
      </c>
      <c r="D34" s="139">
        <v>20000</v>
      </c>
      <c r="E34" s="139">
        <v>20000</v>
      </c>
      <c r="F34" s="255">
        <v>1875.5</v>
      </c>
      <c r="G34" s="128">
        <v>20000</v>
      </c>
      <c r="H34" s="93">
        <f t="shared" si="4"/>
        <v>100</v>
      </c>
    </row>
    <row r="35" spans="1:9" ht="28.5" customHeight="1" x14ac:dyDescent="0.2">
      <c r="A35" s="15" t="s">
        <v>92</v>
      </c>
      <c r="B35" s="139">
        <v>46422</v>
      </c>
      <c r="C35" s="139">
        <v>63183.29</v>
      </c>
      <c r="D35" s="139">
        <v>49949</v>
      </c>
      <c r="E35" s="139">
        <v>78165.42</v>
      </c>
      <c r="F35" s="255">
        <v>7034.13</v>
      </c>
      <c r="G35" s="128">
        <v>53080</v>
      </c>
      <c r="H35" s="93">
        <f t="shared" si="4"/>
        <v>106.26839376163686</v>
      </c>
    </row>
    <row r="36" spans="1:9" ht="28.5" customHeight="1" x14ac:dyDescent="0.2">
      <c r="A36" s="15" t="s">
        <v>88</v>
      </c>
      <c r="B36" s="139">
        <v>200000</v>
      </c>
      <c r="C36" s="139">
        <v>0</v>
      </c>
      <c r="D36" s="139">
        <v>0</v>
      </c>
      <c r="E36" s="139">
        <v>0</v>
      </c>
      <c r="F36" s="255">
        <v>0</v>
      </c>
      <c r="G36" s="128">
        <v>0</v>
      </c>
      <c r="H36" s="185" t="s">
        <v>91</v>
      </c>
    </row>
    <row r="37" spans="1:9" ht="15" customHeight="1" x14ac:dyDescent="0.2">
      <c r="A37" s="15" t="s">
        <v>405</v>
      </c>
      <c r="B37" s="139">
        <v>490000</v>
      </c>
      <c r="C37" s="139">
        <v>483500.86</v>
      </c>
      <c r="D37" s="139">
        <v>270000</v>
      </c>
      <c r="E37" s="139">
        <v>1767824.37</v>
      </c>
      <c r="F37" s="255">
        <v>550528.24</v>
      </c>
      <c r="G37" s="128">
        <v>386000</v>
      </c>
      <c r="H37" s="93">
        <f t="shared" si="4"/>
        <v>142.96296296296296</v>
      </c>
      <c r="I37" s="1109"/>
    </row>
    <row r="38" spans="1:9" ht="28.5" customHeight="1" x14ac:dyDescent="0.2">
      <c r="A38" s="15" t="s">
        <v>407</v>
      </c>
      <c r="B38" s="139">
        <v>530000</v>
      </c>
      <c r="C38" s="139">
        <v>246941.43</v>
      </c>
      <c r="D38" s="139">
        <v>595000</v>
      </c>
      <c r="E38" s="139">
        <v>1293308.8799999999</v>
      </c>
      <c r="F38" s="255">
        <v>187303.1</v>
      </c>
      <c r="G38" s="128">
        <v>550000</v>
      </c>
      <c r="H38" s="93">
        <f t="shared" si="4"/>
        <v>92.436974789915965</v>
      </c>
    </row>
    <row r="39" spans="1:9" ht="28.5" customHeight="1" x14ac:dyDescent="0.2">
      <c r="A39" s="15" t="s">
        <v>385</v>
      </c>
      <c r="B39" s="139">
        <v>0</v>
      </c>
      <c r="C39" s="139">
        <v>0</v>
      </c>
      <c r="D39" s="139">
        <v>0</v>
      </c>
      <c r="E39" s="139">
        <v>0</v>
      </c>
      <c r="F39" s="255">
        <v>0</v>
      </c>
      <c r="G39" s="128">
        <v>50000</v>
      </c>
      <c r="H39" s="185" t="s">
        <v>91</v>
      </c>
    </row>
    <row r="40" spans="1:9" ht="28.5" customHeight="1" x14ac:dyDescent="0.2">
      <c r="A40" s="15" t="s">
        <v>81</v>
      </c>
      <c r="B40" s="139">
        <v>31654</v>
      </c>
      <c r="C40" s="139">
        <v>0</v>
      </c>
      <c r="D40" s="139">
        <v>0</v>
      </c>
      <c r="E40" s="139">
        <v>0</v>
      </c>
      <c r="F40" s="255">
        <v>0</v>
      </c>
      <c r="G40" s="128">
        <v>0</v>
      </c>
      <c r="H40" s="185" t="s">
        <v>91</v>
      </c>
    </row>
    <row r="41" spans="1:9" ht="15.75" customHeight="1" x14ac:dyDescent="0.2">
      <c r="A41" s="15" t="s">
        <v>82</v>
      </c>
      <c r="B41" s="139">
        <v>11205.4</v>
      </c>
      <c r="C41" s="139">
        <v>0</v>
      </c>
      <c r="D41" s="139">
        <v>21596.3</v>
      </c>
      <c r="E41" s="139">
        <v>19067.57</v>
      </c>
      <c r="F41" s="255">
        <v>0</v>
      </c>
      <c r="G41" s="128">
        <v>23350.799999999999</v>
      </c>
      <c r="H41" s="93">
        <f t="shared" si="4"/>
        <v>108.12407680945346</v>
      </c>
    </row>
    <row r="42" spans="1:9" s="41" customFormat="1" ht="15" customHeight="1" x14ac:dyDescent="0.2">
      <c r="A42" s="1130" t="s">
        <v>401</v>
      </c>
      <c r="B42" s="139">
        <v>0</v>
      </c>
      <c r="C42" s="139">
        <v>0</v>
      </c>
      <c r="D42" s="139">
        <v>0</v>
      </c>
      <c r="E42" s="139">
        <v>0</v>
      </c>
      <c r="F42" s="255">
        <v>0</v>
      </c>
      <c r="G42" s="128">
        <v>5000</v>
      </c>
      <c r="H42" s="1131" t="s">
        <v>91</v>
      </c>
    </row>
    <row r="43" spans="1:9" ht="15" customHeight="1" x14ac:dyDescent="0.2">
      <c r="A43" s="1130" t="s">
        <v>399</v>
      </c>
      <c r="B43" s="139">
        <v>0</v>
      </c>
      <c r="C43" s="139">
        <v>0</v>
      </c>
      <c r="D43" s="139">
        <v>300000</v>
      </c>
      <c r="E43" s="139">
        <v>0</v>
      </c>
      <c r="F43" s="255">
        <v>0</v>
      </c>
      <c r="G43" s="128">
        <v>200000</v>
      </c>
      <c r="H43" s="185">
        <f t="shared" si="4"/>
        <v>66.666666666666657</v>
      </c>
    </row>
    <row r="44" spans="1:9" ht="15" customHeight="1" x14ac:dyDescent="0.2">
      <c r="A44" s="15" t="s">
        <v>106</v>
      </c>
      <c r="B44" s="139">
        <v>11000</v>
      </c>
      <c r="C44" s="139">
        <v>0</v>
      </c>
      <c r="D44" s="139">
        <v>11000</v>
      </c>
      <c r="E44" s="139">
        <v>11000</v>
      </c>
      <c r="F44" s="255">
        <v>0</v>
      </c>
      <c r="G44" s="128">
        <v>11000</v>
      </c>
      <c r="H44" s="93">
        <f t="shared" si="4"/>
        <v>100</v>
      </c>
    </row>
    <row r="45" spans="1:9" ht="15" customHeight="1" x14ac:dyDescent="0.2">
      <c r="A45" s="15" t="s">
        <v>75</v>
      </c>
      <c r="B45" s="140">
        <v>30300</v>
      </c>
      <c r="C45" s="140">
        <v>30300</v>
      </c>
      <c r="D45" s="140">
        <v>135937</v>
      </c>
      <c r="E45" s="140">
        <v>135937</v>
      </c>
      <c r="F45" s="256">
        <v>135937</v>
      </c>
      <c r="G45" s="202">
        <v>5165</v>
      </c>
      <c r="H45" s="93">
        <f t="shared" si="4"/>
        <v>3.7995542052568472</v>
      </c>
    </row>
    <row r="46" spans="1:9" ht="25.5" x14ac:dyDescent="0.2">
      <c r="A46" s="15" t="s">
        <v>412</v>
      </c>
      <c r="B46" s="139">
        <v>14550</v>
      </c>
      <c r="C46" s="139">
        <v>0</v>
      </c>
      <c r="D46" s="139">
        <v>11200</v>
      </c>
      <c r="E46" s="139">
        <v>16500</v>
      </c>
      <c r="F46" s="255">
        <v>0</v>
      </c>
      <c r="G46" s="128">
        <v>130500</v>
      </c>
      <c r="H46" s="93">
        <f t="shared" si="4"/>
        <v>1165.1785714285713</v>
      </c>
    </row>
    <row r="47" spans="1:9" ht="15" customHeight="1" x14ac:dyDescent="0.2">
      <c r="A47" s="15" t="s">
        <v>76</v>
      </c>
      <c r="B47" s="139">
        <v>63000</v>
      </c>
      <c r="C47" s="139">
        <v>8031.74</v>
      </c>
      <c r="D47" s="139">
        <v>20200</v>
      </c>
      <c r="E47" s="139">
        <v>12326.21</v>
      </c>
      <c r="F47" s="255">
        <v>5547.81</v>
      </c>
      <c r="G47" s="128">
        <v>36418</v>
      </c>
      <c r="H47" s="93">
        <f t="shared" si="4"/>
        <v>180.28712871287129</v>
      </c>
      <c r="I47" s="1178"/>
    </row>
    <row r="48" spans="1:9" ht="15" customHeight="1" x14ac:dyDescent="0.2">
      <c r="A48" s="15" t="s">
        <v>77</v>
      </c>
      <c r="B48" s="139">
        <v>191964</v>
      </c>
      <c r="C48" s="139">
        <v>183084.77</v>
      </c>
      <c r="D48" s="139">
        <v>192200</v>
      </c>
      <c r="E48" s="139">
        <v>192200</v>
      </c>
      <c r="F48" s="255">
        <v>133872.69</v>
      </c>
      <c r="G48" s="128">
        <v>191819</v>
      </c>
      <c r="H48" s="93">
        <f t="shared" si="4"/>
        <v>99.801768990634756</v>
      </c>
    </row>
    <row r="49" spans="1:8" ht="15" customHeight="1" x14ac:dyDescent="0.2">
      <c r="A49" s="15" t="s">
        <v>78</v>
      </c>
      <c r="B49" s="139">
        <v>10895909</v>
      </c>
      <c r="C49" s="139">
        <v>11226087.630000001</v>
      </c>
      <c r="D49" s="139">
        <v>11483000</v>
      </c>
      <c r="E49" s="139">
        <v>12246328.130000001</v>
      </c>
      <c r="F49" s="255">
        <v>10076243.24</v>
      </c>
      <c r="G49" s="128">
        <v>13900000</v>
      </c>
      <c r="H49" s="93">
        <f t="shared" si="4"/>
        <v>121.04850648785161</v>
      </c>
    </row>
    <row r="50" spans="1:8" ht="15" customHeight="1" x14ac:dyDescent="0.2">
      <c r="A50" s="15" t="s">
        <v>96</v>
      </c>
      <c r="B50" s="139">
        <v>0</v>
      </c>
      <c r="C50" s="139">
        <v>1722158.28</v>
      </c>
      <c r="D50" s="139">
        <v>0</v>
      </c>
      <c r="E50" s="139">
        <v>2502874.75</v>
      </c>
      <c r="F50" s="255">
        <v>1796225.82</v>
      </c>
      <c r="G50" s="128">
        <v>0</v>
      </c>
      <c r="H50" s="185" t="s">
        <v>91</v>
      </c>
    </row>
    <row r="51" spans="1:8" ht="15" customHeight="1" x14ac:dyDescent="0.2">
      <c r="A51" s="15" t="s">
        <v>97</v>
      </c>
      <c r="B51" s="139">
        <v>0</v>
      </c>
      <c r="C51" s="139">
        <v>13191.69</v>
      </c>
      <c r="D51" s="139">
        <v>0</v>
      </c>
      <c r="E51" s="139">
        <v>30409.78</v>
      </c>
      <c r="F51" s="255">
        <v>30409.78</v>
      </c>
      <c r="G51" s="128">
        <v>0</v>
      </c>
      <c r="H51" s="185" t="s">
        <v>91</v>
      </c>
    </row>
    <row r="52" spans="1:8" s="16" customFormat="1" ht="20.25" customHeight="1" thickBot="1" x14ac:dyDescent="0.25">
      <c r="A52" s="150" t="s">
        <v>15</v>
      </c>
      <c r="B52" s="151">
        <f t="shared" ref="B52:G52" si="5">SUM(B30:B51)</f>
        <v>19078161.399999999</v>
      </c>
      <c r="C52" s="151">
        <f t="shared" si="5"/>
        <v>20614905.020000003</v>
      </c>
      <c r="D52" s="151">
        <f t="shared" si="5"/>
        <v>19986411.300000001</v>
      </c>
      <c r="E52" s="151">
        <f t="shared" si="5"/>
        <v>26383841.609999999</v>
      </c>
      <c r="F52" s="243">
        <f t="shared" si="5"/>
        <v>17926272.130000003</v>
      </c>
      <c r="G52" s="171">
        <f t="shared" si="5"/>
        <v>23118714.800000001</v>
      </c>
      <c r="H52" s="164">
        <f t="shared" si="4"/>
        <v>115.67216571791454</v>
      </c>
    </row>
    <row r="53" spans="1:8" ht="15" customHeight="1" thickBot="1" x14ac:dyDescent="0.25">
      <c r="A53" s="152"/>
      <c r="B53" s="153"/>
      <c r="C53" s="153"/>
      <c r="D53" s="153"/>
      <c r="E53" s="153"/>
      <c r="F53" s="244"/>
      <c r="G53" s="172"/>
      <c r="H53" s="165"/>
    </row>
    <row r="54" spans="1:8" ht="20.25" customHeight="1" x14ac:dyDescent="0.25">
      <c r="A54" s="14" t="s">
        <v>16</v>
      </c>
      <c r="B54" s="154"/>
      <c r="C54" s="154"/>
      <c r="D54" s="154"/>
      <c r="E54" s="154"/>
      <c r="F54" s="245"/>
      <c r="G54" s="129"/>
      <c r="H54" s="94"/>
    </row>
    <row r="55" spans="1:8" ht="15" customHeight="1" x14ac:dyDescent="0.2">
      <c r="A55" s="15" t="s">
        <v>79</v>
      </c>
      <c r="B55" s="139">
        <v>239487</v>
      </c>
      <c r="C55" s="139">
        <v>239486.82</v>
      </c>
      <c r="D55" s="139">
        <v>239487</v>
      </c>
      <c r="E55" s="139">
        <v>239487</v>
      </c>
      <c r="F55" s="255">
        <v>179615.11</v>
      </c>
      <c r="G55" s="128">
        <v>239487</v>
      </c>
      <c r="H55" s="93">
        <f t="shared" ref="H55:H57" si="6">G55/D55*100</f>
        <v>100</v>
      </c>
    </row>
    <row r="56" spans="1:8" ht="15" customHeight="1" x14ac:dyDescent="0.2">
      <c r="A56" s="15" t="s">
        <v>100</v>
      </c>
      <c r="B56" s="139">
        <v>0</v>
      </c>
      <c r="C56" s="139">
        <v>-11423.45</v>
      </c>
      <c r="D56" s="139">
        <v>0</v>
      </c>
      <c r="E56" s="139">
        <v>0</v>
      </c>
      <c r="F56" s="255">
        <v>50143.24</v>
      </c>
      <c r="G56" s="128">
        <v>0</v>
      </c>
      <c r="H56" s="185" t="s">
        <v>91</v>
      </c>
    </row>
    <row r="57" spans="1:8" s="18" customFormat="1" ht="20.25" customHeight="1" thickBot="1" x14ac:dyDescent="0.3">
      <c r="A57" s="155" t="s">
        <v>18</v>
      </c>
      <c r="B57" s="156">
        <f t="shared" ref="B57:G57" si="7">SUM(B52:B56)</f>
        <v>19317648.399999999</v>
      </c>
      <c r="C57" s="156">
        <f t="shared" si="7"/>
        <v>20842968.390000004</v>
      </c>
      <c r="D57" s="156">
        <f t="shared" si="7"/>
        <v>20225898.300000001</v>
      </c>
      <c r="E57" s="156">
        <f t="shared" si="7"/>
        <v>26623328.609999999</v>
      </c>
      <c r="F57" s="246">
        <f t="shared" si="7"/>
        <v>18156030.48</v>
      </c>
      <c r="G57" s="173">
        <f t="shared" si="7"/>
        <v>23358201.800000001</v>
      </c>
      <c r="H57" s="166">
        <f t="shared" si="6"/>
        <v>115.48659769539135</v>
      </c>
    </row>
    <row r="58" spans="1:8" s="19" customFormat="1" ht="20.100000000000001" customHeight="1" thickBot="1" x14ac:dyDescent="0.3">
      <c r="A58" s="147"/>
      <c r="B58" s="157"/>
      <c r="C58" s="157"/>
      <c r="D58" s="157"/>
      <c r="E58" s="157"/>
      <c r="F58" s="247"/>
      <c r="G58" s="174"/>
      <c r="H58" s="167"/>
    </row>
    <row r="59" spans="1:8" s="13" customFormat="1" ht="30" customHeight="1" thickBot="1" x14ac:dyDescent="0.3">
      <c r="A59" s="20" t="s">
        <v>19</v>
      </c>
      <c r="B59" s="159">
        <f t="shared" ref="B59:G59" si="8">B27-B57</f>
        <v>0</v>
      </c>
      <c r="C59" s="159">
        <f t="shared" si="8"/>
        <v>0</v>
      </c>
      <c r="D59" s="159">
        <f t="shared" si="8"/>
        <v>0</v>
      </c>
      <c r="E59" s="159">
        <f t="shared" si="8"/>
        <v>0</v>
      </c>
      <c r="F59" s="248">
        <f t="shared" si="8"/>
        <v>0</v>
      </c>
      <c r="G59" s="130">
        <f t="shared" si="8"/>
        <v>0</v>
      </c>
      <c r="H59" s="95" t="s">
        <v>91</v>
      </c>
    </row>
    <row r="60" spans="1:8" ht="12.75" customHeight="1" x14ac:dyDescent="0.25">
      <c r="A60" s="21"/>
    </row>
    <row r="61" spans="1:8" ht="12.75" customHeight="1" x14ac:dyDescent="0.2">
      <c r="A61" s="22"/>
      <c r="B61" s="111"/>
      <c r="C61" s="111"/>
      <c r="D61" s="111"/>
      <c r="E61" s="111"/>
      <c r="F61" s="111"/>
      <c r="G61" s="111"/>
    </row>
    <row r="62" spans="1:8" s="1" customFormat="1" ht="12.75" customHeight="1" x14ac:dyDescent="0.25">
      <c r="A62" s="21"/>
      <c r="B62" s="109"/>
      <c r="C62" s="109"/>
      <c r="D62" s="109"/>
      <c r="E62" s="109"/>
      <c r="F62" s="109"/>
      <c r="G62" s="109"/>
      <c r="H62" s="2"/>
    </row>
    <row r="63" spans="1:8" s="1" customFormat="1" ht="12.75" customHeight="1" x14ac:dyDescent="0.2">
      <c r="A63" s="23"/>
      <c r="B63" s="109"/>
      <c r="C63" s="109"/>
      <c r="D63" s="109"/>
      <c r="E63" s="109"/>
      <c r="F63" s="109"/>
      <c r="G63" s="109"/>
      <c r="H63" s="2"/>
    </row>
    <row r="64" spans="1:8" s="1" customFormat="1" ht="12.75" customHeight="1" x14ac:dyDescent="0.2">
      <c r="A64" s="23"/>
      <c r="B64" s="109"/>
      <c r="C64" s="109"/>
      <c r="D64" s="109"/>
      <c r="E64" s="109"/>
      <c r="F64" s="109"/>
      <c r="G64" s="109"/>
      <c r="H64" s="2"/>
    </row>
    <row r="65" spans="1:8" s="1" customFormat="1" ht="12.75" customHeight="1" x14ac:dyDescent="0.2">
      <c r="A65" s="23"/>
      <c r="B65" s="109"/>
      <c r="C65" s="109"/>
      <c r="D65" s="109"/>
      <c r="E65" s="109"/>
      <c r="F65" s="109"/>
      <c r="G65" s="109"/>
      <c r="H65" s="2"/>
    </row>
    <row r="66" spans="1:8" s="1" customFormat="1" ht="12.75" customHeight="1" x14ac:dyDescent="0.25">
      <c r="A66" s="25"/>
      <c r="B66" s="109"/>
      <c r="C66" s="109"/>
      <c r="D66" s="109"/>
      <c r="E66" s="109"/>
      <c r="F66" s="109"/>
      <c r="G66" s="109"/>
      <c r="H66" s="2"/>
    </row>
    <row r="67" spans="1:8" s="1" customFormat="1" ht="12.75" customHeight="1" x14ac:dyDescent="0.25">
      <c r="A67" s="25"/>
      <c r="B67" s="109"/>
      <c r="C67" s="109"/>
      <c r="D67" s="109"/>
      <c r="E67" s="109"/>
      <c r="F67" s="109"/>
      <c r="G67" s="109"/>
      <c r="H67" s="2"/>
    </row>
    <row r="68" spans="1:8" s="1" customFormat="1" ht="12.75" customHeight="1" x14ac:dyDescent="0.2">
      <c r="A68" s="23"/>
      <c r="B68" s="109"/>
      <c r="C68" s="109"/>
      <c r="D68" s="109"/>
      <c r="E68" s="109"/>
      <c r="F68" s="109"/>
      <c r="G68" s="109"/>
      <c r="H68" s="2"/>
    </row>
    <row r="69" spans="1:8" s="1" customFormat="1" ht="12.75" customHeight="1" x14ac:dyDescent="0.2">
      <c r="A69" s="23"/>
      <c r="B69" s="109"/>
      <c r="C69" s="109"/>
      <c r="D69" s="109"/>
      <c r="E69" s="109"/>
      <c r="F69" s="109"/>
      <c r="G69" s="109"/>
      <c r="H69" s="2"/>
    </row>
    <row r="70" spans="1:8" s="1" customFormat="1" ht="12.75" customHeight="1" x14ac:dyDescent="0.2">
      <c r="A70" s="28"/>
      <c r="B70" s="109"/>
      <c r="C70" s="109"/>
      <c r="D70" s="109"/>
      <c r="E70" s="109"/>
      <c r="F70" s="109"/>
      <c r="G70" s="109"/>
      <c r="H70" s="2"/>
    </row>
    <row r="71" spans="1:8" s="1" customFormat="1" ht="12.75" customHeight="1" x14ac:dyDescent="0.25">
      <c r="A71" s="21"/>
      <c r="B71" s="109"/>
      <c r="C71" s="109"/>
      <c r="D71" s="109"/>
      <c r="E71" s="109"/>
      <c r="F71" s="109"/>
      <c r="G71" s="109"/>
      <c r="H71" s="2"/>
    </row>
    <row r="72" spans="1:8" s="1" customFormat="1" ht="12.75" customHeight="1" x14ac:dyDescent="0.25">
      <c r="A72" s="21"/>
      <c r="B72" s="109"/>
      <c r="C72" s="109"/>
      <c r="D72" s="109"/>
      <c r="E72" s="109"/>
      <c r="F72" s="109"/>
      <c r="G72" s="109"/>
      <c r="H72" s="2"/>
    </row>
    <row r="73" spans="1:8" s="1" customFormat="1" ht="12.75" customHeight="1" x14ac:dyDescent="0.25">
      <c r="A73" s="21"/>
      <c r="B73" s="109"/>
      <c r="C73" s="109"/>
      <c r="D73" s="109"/>
      <c r="E73" s="109"/>
      <c r="F73" s="109"/>
      <c r="G73" s="109"/>
      <c r="H73" s="2"/>
    </row>
    <row r="74" spans="1:8" s="1" customFormat="1" ht="12.75" customHeight="1" x14ac:dyDescent="0.25">
      <c r="A74" s="21"/>
      <c r="B74" s="109"/>
      <c r="C74" s="109"/>
      <c r="D74" s="109"/>
      <c r="E74" s="109"/>
      <c r="F74" s="109"/>
      <c r="G74" s="109"/>
      <c r="H74" s="2"/>
    </row>
    <row r="75" spans="1:8" s="1" customFormat="1" ht="12.75" customHeight="1" x14ac:dyDescent="0.25">
      <c r="A75" s="21"/>
      <c r="B75" s="109"/>
      <c r="C75" s="109"/>
      <c r="D75" s="109"/>
      <c r="E75" s="109"/>
      <c r="F75" s="109"/>
      <c r="G75" s="109"/>
      <c r="H75" s="2"/>
    </row>
    <row r="76" spans="1:8" s="1" customFormat="1" ht="12.75" customHeight="1" x14ac:dyDescent="0.25">
      <c r="A76" s="21"/>
      <c r="B76" s="109"/>
      <c r="C76" s="109"/>
      <c r="D76" s="109"/>
      <c r="E76" s="109"/>
      <c r="F76" s="109"/>
      <c r="G76" s="109"/>
      <c r="H76" s="2"/>
    </row>
    <row r="77" spans="1:8" s="1" customFormat="1" ht="12.75" customHeight="1" x14ac:dyDescent="0.25">
      <c r="A77" s="21"/>
      <c r="B77" s="109"/>
      <c r="C77" s="109"/>
      <c r="D77" s="109"/>
      <c r="E77" s="109"/>
      <c r="F77" s="109"/>
      <c r="G77" s="109"/>
      <c r="H77" s="2"/>
    </row>
    <row r="78" spans="1:8" s="1" customFormat="1" ht="12.75" customHeight="1" x14ac:dyDescent="0.25">
      <c r="A78" s="21"/>
      <c r="B78" s="109"/>
      <c r="C78" s="109"/>
      <c r="D78" s="109"/>
      <c r="E78" s="109"/>
      <c r="F78" s="109"/>
      <c r="G78" s="109"/>
      <c r="H78" s="2"/>
    </row>
    <row r="79" spans="1:8" s="1" customFormat="1" ht="12.75" customHeight="1" x14ac:dyDescent="0.2">
      <c r="A79" s="23"/>
      <c r="B79" s="109"/>
      <c r="C79" s="109"/>
      <c r="D79" s="109"/>
      <c r="E79" s="109"/>
      <c r="F79" s="109"/>
      <c r="G79" s="109"/>
      <c r="H79" s="2"/>
    </row>
    <row r="80" spans="1:8" s="1" customFormat="1" ht="12.75" customHeight="1" x14ac:dyDescent="0.25">
      <c r="A80" s="31"/>
      <c r="B80" s="109"/>
      <c r="C80" s="109"/>
      <c r="D80" s="109"/>
      <c r="E80" s="109"/>
      <c r="F80" s="109"/>
      <c r="G80" s="109"/>
      <c r="H80" s="2"/>
    </row>
    <row r="81" spans="1:8" s="1" customFormat="1" ht="12.75" customHeight="1" x14ac:dyDescent="0.2">
      <c r="A81" s="23"/>
      <c r="B81" s="109"/>
      <c r="C81" s="109"/>
      <c r="D81" s="109"/>
      <c r="E81" s="109"/>
      <c r="F81" s="109"/>
      <c r="G81" s="109"/>
      <c r="H81" s="2"/>
    </row>
    <row r="82" spans="1:8" s="1" customFormat="1" ht="12.75" customHeight="1" x14ac:dyDescent="0.25">
      <c r="A82" s="31"/>
      <c r="B82" s="109"/>
      <c r="C82" s="109"/>
      <c r="D82" s="109"/>
      <c r="E82" s="109"/>
      <c r="F82" s="109"/>
      <c r="G82" s="109"/>
      <c r="H82" s="2"/>
    </row>
    <row r="83" spans="1:8" s="1" customFormat="1" ht="12.75" customHeight="1" x14ac:dyDescent="0.2">
      <c r="A83" s="23"/>
      <c r="B83" s="109"/>
      <c r="C83" s="109"/>
      <c r="D83" s="109"/>
      <c r="E83" s="109"/>
      <c r="F83" s="109"/>
      <c r="G83" s="109"/>
      <c r="H83" s="2"/>
    </row>
    <row r="84" spans="1:8" s="1" customFormat="1" ht="12.75" customHeight="1" x14ac:dyDescent="0.25">
      <c r="A84" s="21"/>
      <c r="B84" s="109"/>
      <c r="C84" s="109"/>
      <c r="D84" s="109"/>
      <c r="E84" s="109"/>
      <c r="F84" s="109"/>
      <c r="G84" s="109"/>
      <c r="H84" s="2"/>
    </row>
    <row r="85" spans="1:8" s="1" customFormat="1" ht="12.75" customHeight="1" x14ac:dyDescent="0.25">
      <c r="A85" s="21"/>
      <c r="B85" s="109"/>
      <c r="C85" s="109"/>
      <c r="D85" s="109"/>
      <c r="E85" s="109"/>
      <c r="F85" s="109"/>
      <c r="G85" s="109"/>
      <c r="H85" s="2"/>
    </row>
    <row r="86" spans="1:8" s="1" customFormat="1" ht="12.75" customHeight="1" x14ac:dyDescent="0.2">
      <c r="A86" s="23"/>
      <c r="B86" s="109"/>
      <c r="C86" s="109"/>
      <c r="D86" s="109"/>
      <c r="E86" s="109"/>
      <c r="F86" s="109"/>
      <c r="G86" s="109"/>
      <c r="H86" s="2"/>
    </row>
    <row r="87" spans="1:8" s="1" customFormat="1" ht="12.75" customHeight="1" x14ac:dyDescent="0.2">
      <c r="A87" s="23"/>
      <c r="B87" s="109"/>
      <c r="C87" s="109"/>
      <c r="D87" s="109"/>
      <c r="E87" s="109"/>
      <c r="F87" s="109"/>
      <c r="G87" s="109"/>
      <c r="H87" s="2"/>
    </row>
    <row r="88" spans="1:8" s="1" customFormat="1" ht="12.75" customHeight="1" x14ac:dyDescent="0.2">
      <c r="A88" s="23"/>
      <c r="B88" s="109"/>
      <c r="C88" s="109"/>
      <c r="D88" s="109"/>
      <c r="E88" s="109"/>
      <c r="F88" s="109"/>
      <c r="G88" s="109"/>
      <c r="H88" s="2"/>
    </row>
    <row r="89" spans="1:8" s="1" customFormat="1" ht="12.75" customHeight="1" x14ac:dyDescent="0.25">
      <c r="A89" s="25"/>
      <c r="B89" s="109"/>
      <c r="C89" s="109"/>
      <c r="D89" s="109"/>
      <c r="E89" s="109"/>
      <c r="F89" s="109"/>
      <c r="G89" s="109"/>
      <c r="H89" s="2"/>
    </row>
    <row r="90" spans="1:8" s="1" customFormat="1" ht="12.75" customHeight="1" x14ac:dyDescent="0.25">
      <c r="A90" s="25"/>
      <c r="B90" s="109"/>
      <c r="C90" s="109"/>
      <c r="D90" s="109"/>
      <c r="E90" s="109"/>
      <c r="F90" s="109"/>
      <c r="G90" s="109"/>
      <c r="H90" s="2"/>
    </row>
    <row r="91" spans="1:8" s="1" customFormat="1" ht="12.75" customHeight="1" x14ac:dyDescent="0.2">
      <c r="A91" s="23"/>
      <c r="B91" s="109"/>
      <c r="C91" s="109"/>
      <c r="D91" s="109"/>
      <c r="E91" s="109"/>
      <c r="F91" s="109"/>
      <c r="G91" s="109"/>
      <c r="H91" s="2"/>
    </row>
    <row r="92" spans="1:8" s="1" customFormat="1" ht="12.75" customHeight="1" x14ac:dyDescent="0.2">
      <c r="A92" s="23"/>
      <c r="B92" s="109"/>
      <c r="C92" s="109"/>
      <c r="D92" s="109"/>
      <c r="E92" s="109"/>
      <c r="F92" s="109"/>
      <c r="G92" s="109"/>
      <c r="H92" s="2"/>
    </row>
    <row r="93" spans="1:8" s="1" customFormat="1" ht="12.75" customHeight="1" x14ac:dyDescent="0.2">
      <c r="A93" s="28"/>
      <c r="B93" s="109"/>
      <c r="C93" s="109"/>
      <c r="D93" s="109"/>
      <c r="E93" s="109"/>
      <c r="F93" s="109"/>
      <c r="G93" s="109"/>
      <c r="H93" s="2"/>
    </row>
    <row r="94" spans="1:8" s="1" customFormat="1" ht="12.75" customHeight="1" x14ac:dyDescent="0.25">
      <c r="A94" s="21"/>
      <c r="B94" s="109"/>
      <c r="C94" s="109"/>
      <c r="D94" s="109"/>
      <c r="E94" s="109"/>
      <c r="F94" s="109"/>
      <c r="G94" s="109"/>
      <c r="H94" s="2"/>
    </row>
    <row r="95" spans="1:8" s="1" customFormat="1" ht="12.75" customHeight="1" x14ac:dyDescent="0.25">
      <c r="A95" s="21"/>
      <c r="B95" s="109"/>
      <c r="C95" s="109"/>
      <c r="D95" s="109"/>
      <c r="E95" s="109"/>
      <c r="F95" s="109"/>
      <c r="G95" s="109"/>
      <c r="H95" s="2"/>
    </row>
    <row r="96" spans="1:8" s="1" customFormat="1" ht="12.75" customHeight="1" x14ac:dyDescent="0.25">
      <c r="A96" s="21"/>
      <c r="B96" s="109"/>
      <c r="C96" s="109"/>
      <c r="D96" s="109"/>
      <c r="E96" s="109"/>
      <c r="F96" s="109"/>
      <c r="G96" s="109"/>
      <c r="H96" s="2"/>
    </row>
    <row r="97" spans="1:8" s="1" customFormat="1" ht="12.75" customHeight="1" x14ac:dyDescent="0.2">
      <c r="A97" s="23"/>
      <c r="B97" s="109"/>
      <c r="C97" s="109"/>
      <c r="D97" s="109"/>
      <c r="E97" s="109"/>
      <c r="F97" s="109"/>
      <c r="G97" s="109"/>
      <c r="H97" s="2"/>
    </row>
    <row r="98" spans="1:8" s="1" customFormat="1" ht="12.75" customHeight="1" x14ac:dyDescent="0.2">
      <c r="A98" s="23"/>
      <c r="B98" s="109"/>
      <c r="C98" s="109"/>
      <c r="D98" s="109"/>
      <c r="E98" s="109"/>
      <c r="F98" s="109"/>
      <c r="G98" s="109"/>
      <c r="H98" s="2"/>
    </row>
    <row r="99" spans="1:8" s="1" customFormat="1" ht="12.75" customHeight="1" x14ac:dyDescent="0.2">
      <c r="A99" s="23"/>
      <c r="B99" s="109"/>
      <c r="C99" s="109"/>
      <c r="D99" s="109"/>
      <c r="E99" s="109"/>
      <c r="F99" s="109"/>
      <c r="G99" s="109"/>
      <c r="H99" s="2"/>
    </row>
    <row r="100" spans="1:8" s="1" customFormat="1" ht="12.75" customHeight="1" x14ac:dyDescent="0.2">
      <c r="A100" s="23"/>
      <c r="B100" s="109"/>
      <c r="C100" s="109"/>
      <c r="D100" s="109"/>
      <c r="E100" s="109"/>
      <c r="F100" s="109"/>
      <c r="G100" s="109"/>
      <c r="H100" s="2"/>
    </row>
    <row r="101" spans="1:8" s="1" customFormat="1" ht="12.75" customHeight="1" x14ac:dyDescent="0.2">
      <c r="A101" s="23"/>
      <c r="B101" s="109"/>
      <c r="C101" s="109"/>
      <c r="D101" s="109"/>
      <c r="E101" s="109"/>
      <c r="F101" s="109"/>
      <c r="G101" s="109"/>
      <c r="H101" s="2"/>
    </row>
    <row r="102" spans="1:8" s="1" customFormat="1" ht="12.75" customHeight="1" x14ac:dyDescent="0.2">
      <c r="A102" s="23"/>
      <c r="B102" s="109"/>
      <c r="C102" s="109"/>
      <c r="D102" s="109"/>
      <c r="E102" s="109"/>
      <c r="F102" s="109"/>
      <c r="G102" s="109"/>
      <c r="H102" s="2"/>
    </row>
    <row r="103" spans="1:8" s="1" customFormat="1" ht="12.75" customHeight="1" x14ac:dyDescent="0.2">
      <c r="A103" s="23"/>
      <c r="B103" s="109"/>
      <c r="C103" s="109"/>
      <c r="D103" s="109"/>
      <c r="E103" s="109"/>
      <c r="F103" s="109"/>
      <c r="G103" s="109"/>
      <c r="H103" s="2"/>
    </row>
    <row r="104" spans="1:8" s="1" customFormat="1" ht="12.75" customHeight="1" x14ac:dyDescent="0.2">
      <c r="A104" s="23"/>
      <c r="B104" s="109"/>
      <c r="C104" s="109"/>
      <c r="D104" s="109"/>
      <c r="E104" s="109"/>
      <c r="F104" s="109"/>
      <c r="G104" s="109"/>
      <c r="H104" s="2"/>
    </row>
    <row r="105" spans="1:8" s="1" customFormat="1" ht="12.75" customHeight="1" x14ac:dyDescent="0.25">
      <c r="A105" s="25"/>
      <c r="B105" s="109"/>
      <c r="C105" s="109"/>
      <c r="D105" s="109"/>
      <c r="E105" s="109"/>
      <c r="F105" s="109"/>
      <c r="G105" s="109"/>
      <c r="H105" s="2"/>
    </row>
    <row r="106" spans="1:8" s="1" customFormat="1" ht="12.75" customHeight="1" x14ac:dyDescent="0.2">
      <c r="A106" s="23"/>
      <c r="B106" s="109"/>
      <c r="C106" s="109"/>
      <c r="D106" s="109"/>
      <c r="E106" s="109"/>
      <c r="F106" s="109"/>
      <c r="G106" s="109"/>
      <c r="H106" s="2"/>
    </row>
    <row r="107" spans="1:8" s="1" customFormat="1" ht="12.75" customHeight="1" x14ac:dyDescent="0.2">
      <c r="A107" s="23"/>
      <c r="B107" s="109"/>
      <c r="C107" s="109"/>
      <c r="D107" s="109"/>
      <c r="E107" s="109"/>
      <c r="F107" s="109"/>
      <c r="G107" s="109"/>
      <c r="H107" s="2"/>
    </row>
    <row r="108" spans="1:8" s="1" customFormat="1" ht="12.75" customHeight="1" x14ac:dyDescent="0.2">
      <c r="A108" s="23"/>
      <c r="B108" s="109"/>
      <c r="C108" s="109"/>
      <c r="D108" s="109"/>
      <c r="E108" s="109"/>
      <c r="F108" s="109"/>
      <c r="G108" s="109"/>
      <c r="H108" s="2"/>
    </row>
    <row r="109" spans="1:8" s="1" customFormat="1" ht="12.75" customHeight="1" x14ac:dyDescent="0.2">
      <c r="A109" s="23"/>
      <c r="B109" s="109"/>
      <c r="C109" s="109"/>
      <c r="D109" s="109"/>
      <c r="E109" s="109"/>
      <c r="F109" s="109"/>
      <c r="G109" s="109"/>
      <c r="H109" s="2"/>
    </row>
    <row r="110" spans="1:8" s="1" customFormat="1" ht="12.75" customHeight="1" x14ac:dyDescent="0.25">
      <c r="A110" s="21"/>
      <c r="B110" s="109"/>
      <c r="C110" s="109"/>
      <c r="D110" s="109"/>
      <c r="E110" s="109"/>
      <c r="F110" s="109"/>
      <c r="G110" s="109"/>
      <c r="H110" s="2"/>
    </row>
    <row r="111" spans="1:8" s="1" customFormat="1" ht="12.75" customHeight="1" x14ac:dyDescent="0.25">
      <c r="A111" s="21"/>
      <c r="B111" s="109"/>
      <c r="C111" s="109"/>
      <c r="D111" s="109"/>
      <c r="E111" s="109"/>
      <c r="F111" s="109"/>
      <c r="G111" s="109"/>
      <c r="H111" s="2"/>
    </row>
    <row r="112" spans="1:8" s="1" customFormat="1" ht="12.75" customHeight="1" x14ac:dyDescent="0.25">
      <c r="A112" s="21"/>
      <c r="B112" s="109"/>
      <c r="C112" s="109"/>
      <c r="D112" s="109"/>
      <c r="E112" s="109"/>
      <c r="F112" s="109"/>
      <c r="G112" s="109"/>
      <c r="H112" s="2"/>
    </row>
    <row r="113" spans="1:8" s="1" customFormat="1" ht="12.75" customHeight="1" x14ac:dyDescent="0.2">
      <c r="A113" s="23"/>
      <c r="B113" s="109"/>
      <c r="C113" s="109"/>
      <c r="D113" s="109"/>
      <c r="E113" s="109"/>
      <c r="F113" s="109"/>
      <c r="G113" s="109"/>
      <c r="H113" s="2"/>
    </row>
    <row r="114" spans="1:8" s="1" customFormat="1" ht="12.75" customHeight="1" x14ac:dyDescent="0.2">
      <c r="A114" s="33"/>
      <c r="B114" s="109"/>
      <c r="C114" s="109"/>
      <c r="D114" s="109"/>
      <c r="E114" s="109"/>
      <c r="F114" s="109"/>
      <c r="G114" s="109"/>
      <c r="H114" s="2"/>
    </row>
    <row r="115" spans="1:8" s="1" customFormat="1" ht="12.75" customHeight="1" x14ac:dyDescent="0.2">
      <c r="A115" s="33"/>
      <c r="B115" s="109"/>
      <c r="C115" s="109"/>
      <c r="D115" s="109"/>
      <c r="E115" s="109"/>
      <c r="F115" s="109"/>
      <c r="G115" s="109"/>
      <c r="H115" s="2"/>
    </row>
    <row r="116" spans="1:8" s="1" customFormat="1" ht="12.75" customHeight="1" x14ac:dyDescent="0.25">
      <c r="A116" s="21"/>
      <c r="B116" s="109"/>
      <c r="C116" s="109"/>
      <c r="D116" s="109"/>
      <c r="E116" s="109"/>
      <c r="F116" s="109"/>
      <c r="G116" s="109"/>
      <c r="H116" s="2"/>
    </row>
    <row r="117" spans="1:8" s="1" customFormat="1" ht="12.75" customHeight="1" x14ac:dyDescent="0.2">
      <c r="A117" s="34"/>
      <c r="B117" s="109"/>
      <c r="C117" s="109"/>
      <c r="D117" s="109"/>
      <c r="E117" s="109"/>
      <c r="F117" s="109"/>
      <c r="G117" s="109"/>
      <c r="H117" s="2"/>
    </row>
    <row r="118" spans="1:8" s="1" customFormat="1" ht="12.75" customHeight="1" x14ac:dyDescent="0.25">
      <c r="A118" s="21"/>
      <c r="B118" s="109"/>
      <c r="C118" s="109"/>
      <c r="D118" s="109"/>
      <c r="E118" s="109"/>
      <c r="F118" s="109"/>
      <c r="G118" s="109"/>
      <c r="H118" s="2"/>
    </row>
    <row r="119" spans="1:8" s="1" customFormat="1" ht="12.75" customHeight="1" x14ac:dyDescent="0.25">
      <c r="A119" s="21"/>
      <c r="B119" s="109"/>
      <c r="C119" s="109"/>
      <c r="D119" s="109"/>
      <c r="E119" s="109"/>
      <c r="F119" s="109"/>
      <c r="G119" s="109"/>
      <c r="H119" s="2"/>
    </row>
    <row r="120" spans="1:8" s="1" customFormat="1" ht="12.75" customHeight="1" x14ac:dyDescent="0.25">
      <c r="A120" s="21"/>
      <c r="B120" s="109"/>
      <c r="C120" s="109"/>
      <c r="D120" s="109"/>
      <c r="E120" s="109"/>
      <c r="F120" s="109"/>
      <c r="G120" s="109"/>
      <c r="H120" s="2"/>
    </row>
    <row r="121" spans="1:8" s="1" customFormat="1" ht="12.75" customHeight="1" x14ac:dyDescent="0.25">
      <c r="A121" s="21"/>
      <c r="B121" s="109"/>
      <c r="C121" s="109"/>
      <c r="D121" s="109"/>
      <c r="E121" s="109"/>
      <c r="F121" s="109"/>
      <c r="G121" s="109"/>
      <c r="H121" s="2"/>
    </row>
    <row r="122" spans="1:8" s="1" customFormat="1" ht="12.75" customHeight="1" x14ac:dyDescent="0.2">
      <c r="A122" s="100"/>
      <c r="B122" s="109"/>
      <c r="C122" s="109"/>
      <c r="D122" s="109"/>
      <c r="E122" s="109"/>
      <c r="F122" s="109"/>
      <c r="G122" s="109"/>
      <c r="H122" s="2"/>
    </row>
    <row r="123" spans="1:8" s="1" customFormat="1" ht="12.75" customHeight="1" x14ac:dyDescent="0.2">
      <c r="A123" s="100"/>
      <c r="B123" s="109"/>
      <c r="C123" s="109"/>
      <c r="D123" s="109"/>
      <c r="E123" s="109"/>
      <c r="F123" s="109"/>
      <c r="G123" s="109"/>
      <c r="H123" s="2"/>
    </row>
    <row r="124" spans="1:8" s="1" customFormat="1" ht="12.75" customHeight="1" x14ac:dyDescent="0.2">
      <c r="A124" s="100"/>
      <c r="B124" s="109"/>
      <c r="C124" s="109"/>
      <c r="D124" s="109"/>
      <c r="E124" s="109"/>
      <c r="F124" s="109"/>
      <c r="G124" s="109"/>
      <c r="H124" s="2"/>
    </row>
    <row r="125" spans="1:8" s="1" customFormat="1" ht="12.75" customHeight="1" x14ac:dyDescent="0.2">
      <c r="A125" s="100"/>
      <c r="B125" s="109"/>
      <c r="C125" s="109"/>
      <c r="D125" s="109"/>
      <c r="E125" s="109"/>
      <c r="F125" s="109"/>
      <c r="G125" s="109"/>
      <c r="H125" s="2"/>
    </row>
    <row r="126" spans="1:8" ht="12.75" customHeight="1" x14ac:dyDescent="0.2"/>
    <row r="127" spans="1:8" ht="12.75" customHeight="1" x14ac:dyDescent="0.2"/>
    <row r="128" spans="1: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436" spans="1:9" x14ac:dyDescent="0.2">
      <c r="A436" s="204"/>
      <c r="I436" s="203"/>
    </row>
  </sheetData>
  <pageMargins left="0.51181102362204722" right="0.11811023622047245" top="0.78740157480314965" bottom="0.78740157480314965" header="0.31496062992125984" footer="0.31496062992125984"/>
  <pageSetup paperSize="9" scale="4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6"/>
  <sheetViews>
    <sheetView zoomScaleNormal="100" workbookViewId="0">
      <selection activeCell="M8" sqref="M8"/>
    </sheetView>
  </sheetViews>
  <sheetFormatPr defaultRowHeight="12.75" x14ac:dyDescent="0.2"/>
  <cols>
    <col min="1" max="1" width="6.7109375" style="396" customWidth="1"/>
    <col min="2" max="2" width="41.5703125" style="396" customWidth="1"/>
    <col min="3" max="3" width="14.7109375" style="397" customWidth="1"/>
    <col min="4" max="4" width="14.7109375" style="398" customWidth="1"/>
    <col min="5" max="5" width="14.7109375" style="397" customWidth="1"/>
    <col min="6" max="6" width="15.5703125" style="398" customWidth="1"/>
    <col min="7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57" ht="14.25" x14ac:dyDescent="0.2">
      <c r="M1" s="401"/>
    </row>
    <row r="2" spans="1:257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57" ht="20.100000000000001" customHeight="1" x14ac:dyDescent="0.25">
      <c r="A4" s="405" t="s">
        <v>213</v>
      </c>
      <c r="L4" s="404"/>
    </row>
    <row r="5" spans="1:257" ht="15" customHeight="1" thickBot="1" x14ac:dyDescent="0.3">
      <c r="A5" s="405"/>
      <c r="M5" s="404" t="s">
        <v>0</v>
      </c>
    </row>
    <row r="6" spans="1:257" s="413" customFormat="1" ht="35.25" customHeight="1" thickBot="1" x14ac:dyDescent="0.25">
      <c r="A6" s="406" t="s">
        <v>139</v>
      </c>
      <c r="B6" s="406" t="s">
        <v>140</v>
      </c>
      <c r="C6" s="407" t="s">
        <v>90</v>
      </c>
      <c r="D6" s="408" t="s">
        <v>108</v>
      </c>
      <c r="E6" s="407" t="s">
        <v>109</v>
      </c>
      <c r="F6" s="408" t="s">
        <v>392</v>
      </c>
      <c r="G6" s="408" t="s">
        <v>393</v>
      </c>
      <c r="H6" s="409" t="s">
        <v>133</v>
      </c>
      <c r="I6" s="410" t="s">
        <v>134</v>
      </c>
      <c r="J6" s="498" t="s">
        <v>359</v>
      </c>
      <c r="K6" s="411" t="s">
        <v>135</v>
      </c>
      <c r="L6" s="412" t="s">
        <v>111</v>
      </c>
      <c r="M6" s="412" t="s">
        <v>141</v>
      </c>
    </row>
    <row r="7" spans="1:257" s="422" customFormat="1" ht="20.100000000000001" customHeight="1" thickBot="1" x14ac:dyDescent="0.3">
      <c r="A7" s="414"/>
      <c r="B7" s="415" t="s">
        <v>142</v>
      </c>
      <c r="C7" s="416"/>
      <c r="D7" s="597"/>
      <c r="E7" s="416"/>
      <c r="F7" s="417"/>
      <c r="G7" s="417"/>
      <c r="H7" s="418"/>
      <c r="I7" s="418"/>
      <c r="J7" s="418"/>
      <c r="K7" s="419"/>
      <c r="L7" s="420"/>
      <c r="M7" s="421"/>
    </row>
    <row r="8" spans="1:257" s="424" customFormat="1" x14ac:dyDescent="0.2">
      <c r="A8" s="538">
        <v>3612</v>
      </c>
      <c r="B8" s="445" t="s">
        <v>212</v>
      </c>
      <c r="C8" s="537">
        <v>1840</v>
      </c>
      <c r="D8" s="664">
        <v>1720.33</v>
      </c>
      <c r="E8" s="536">
        <v>2390</v>
      </c>
      <c r="F8" s="535">
        <v>4490</v>
      </c>
      <c r="G8" s="719">
        <v>391.52</v>
      </c>
      <c r="H8" s="533">
        <v>1800</v>
      </c>
      <c r="I8" s="532">
        <v>400</v>
      </c>
      <c r="J8" s="672">
        <v>190</v>
      </c>
      <c r="K8" s="539">
        <f>SUM(H8:J8)</f>
        <v>2390</v>
      </c>
      <c r="L8" s="540">
        <f>K8/E8*100</f>
        <v>100</v>
      </c>
      <c r="M8" s="541">
        <f>K8/F8*100</f>
        <v>53.229398663697104</v>
      </c>
      <c r="N8" s="423"/>
      <c r="O8" s="423"/>
      <c r="P8" s="423"/>
      <c r="Q8" s="423"/>
      <c r="R8" s="423"/>
      <c r="S8" s="423"/>
      <c r="T8" s="423"/>
      <c r="U8" s="423"/>
      <c r="V8" s="423"/>
    </row>
    <row r="9" spans="1:257" s="427" customFormat="1" ht="15" customHeight="1" x14ac:dyDescent="0.2">
      <c r="A9" s="522"/>
      <c r="B9" s="425" t="s">
        <v>150</v>
      </c>
      <c r="C9" s="542"/>
      <c r="D9" s="682"/>
      <c r="E9" s="543"/>
      <c r="F9" s="544"/>
      <c r="G9" s="720"/>
      <c r="H9" s="546"/>
      <c r="I9" s="547"/>
      <c r="J9" s="723"/>
      <c r="K9" s="549"/>
      <c r="L9" s="550"/>
      <c r="M9" s="426"/>
      <c r="IW9" s="428"/>
    </row>
    <row r="10" spans="1:257" s="427" customFormat="1" ht="15" customHeight="1" x14ac:dyDescent="0.2">
      <c r="A10" s="522"/>
      <c r="B10" s="718" t="s">
        <v>321</v>
      </c>
      <c r="C10" s="542"/>
      <c r="D10" s="682"/>
      <c r="E10" s="543"/>
      <c r="F10" s="544"/>
      <c r="G10" s="720"/>
      <c r="H10" s="546">
        <v>1270</v>
      </c>
      <c r="I10" s="547">
        <v>200</v>
      </c>
      <c r="J10" s="723">
        <v>100</v>
      </c>
      <c r="K10" s="549">
        <f>SUM(H10:J10)</f>
        <v>1570</v>
      </c>
      <c r="L10" s="550" t="s">
        <v>91</v>
      </c>
      <c r="M10" s="426" t="s">
        <v>91</v>
      </c>
      <c r="IW10" s="428"/>
    </row>
    <row r="11" spans="1:257" s="424" customFormat="1" ht="15" customHeight="1" x14ac:dyDescent="0.2">
      <c r="A11" s="551">
        <v>3613</v>
      </c>
      <c r="B11" s="494" t="s">
        <v>211</v>
      </c>
      <c r="C11" s="521">
        <v>7860</v>
      </c>
      <c r="D11" s="681">
        <v>6456.67</v>
      </c>
      <c r="E11" s="520">
        <v>8007</v>
      </c>
      <c r="F11" s="519">
        <v>18142</v>
      </c>
      <c r="G11" s="721">
        <v>4087.97</v>
      </c>
      <c r="H11" s="517">
        <v>7650</v>
      </c>
      <c r="I11" s="516">
        <v>300</v>
      </c>
      <c r="J11" s="724">
        <v>57</v>
      </c>
      <c r="K11" s="483">
        <f>SUM(H11:J11)</f>
        <v>8007</v>
      </c>
      <c r="L11" s="553">
        <f>K11/E11*100</f>
        <v>100</v>
      </c>
      <c r="M11" s="554">
        <f>K11/F11*100</f>
        <v>44.135155991621652</v>
      </c>
      <c r="N11" s="430"/>
    </row>
    <row r="12" spans="1:257" s="427" customFormat="1" ht="15" customHeight="1" x14ac:dyDescent="0.2">
      <c r="A12" s="522"/>
      <c r="B12" s="425" t="s">
        <v>150</v>
      </c>
      <c r="C12" s="542"/>
      <c r="D12" s="682"/>
      <c r="E12" s="543"/>
      <c r="F12" s="544"/>
      <c r="G12" s="720"/>
      <c r="H12" s="546"/>
      <c r="I12" s="547"/>
      <c r="J12" s="723"/>
      <c r="K12" s="601"/>
      <c r="L12" s="550"/>
      <c r="M12" s="729"/>
      <c r="N12" s="663"/>
    </row>
    <row r="13" spans="1:257" s="427" customFormat="1" ht="15" customHeight="1" x14ac:dyDescent="0.2">
      <c r="A13" s="522"/>
      <c r="B13" s="718" t="s">
        <v>321</v>
      </c>
      <c r="C13" s="542"/>
      <c r="D13" s="682"/>
      <c r="E13" s="543"/>
      <c r="F13" s="544"/>
      <c r="G13" s="720"/>
      <c r="H13" s="546">
        <v>2180</v>
      </c>
      <c r="I13" s="547">
        <v>210</v>
      </c>
      <c r="J13" s="723">
        <v>90</v>
      </c>
      <c r="K13" s="601">
        <f>SUM(H13:J13)</f>
        <v>2480</v>
      </c>
      <c r="L13" s="550" t="s">
        <v>91</v>
      </c>
      <c r="M13" s="426" t="s">
        <v>91</v>
      </c>
      <c r="N13" s="663"/>
    </row>
    <row r="14" spans="1:257" s="424" customFormat="1" ht="15" customHeight="1" thickBot="1" x14ac:dyDescent="0.25">
      <c r="A14" s="584">
        <v>6172</v>
      </c>
      <c r="B14" s="666" t="s">
        <v>161</v>
      </c>
      <c r="C14" s="583">
        <v>3000</v>
      </c>
      <c r="D14" s="685">
        <v>16891.650000000001</v>
      </c>
      <c r="E14" s="582">
        <v>2430</v>
      </c>
      <c r="F14" s="728">
        <v>17064.02</v>
      </c>
      <c r="G14" s="722">
        <v>2202.1</v>
      </c>
      <c r="H14" s="579">
        <v>2100</v>
      </c>
      <c r="I14" s="578">
        <v>200</v>
      </c>
      <c r="J14" s="673">
        <v>130</v>
      </c>
      <c r="K14" s="576">
        <f>SUM(H14:J14)</f>
        <v>2430</v>
      </c>
      <c r="L14" s="674">
        <f>K14/E14*100</f>
        <v>100</v>
      </c>
      <c r="M14" s="665">
        <f>K14/F14*100</f>
        <v>14.24048963843221</v>
      </c>
      <c r="N14" s="430"/>
    </row>
    <row r="15" spans="1:257" s="402" customFormat="1" ht="20.100000000000001" customHeight="1" thickBot="1" x14ac:dyDescent="0.3">
      <c r="A15" s="443"/>
      <c r="B15" s="444" t="s">
        <v>129</v>
      </c>
      <c r="C15" s="446">
        <f>SUM(C8:C14)</f>
        <v>12700</v>
      </c>
      <c r="D15" s="676">
        <f t="shared" ref="D15:G15" si="0">SUM(D8:D14)</f>
        <v>25068.65</v>
      </c>
      <c r="E15" s="446">
        <f t="shared" si="0"/>
        <v>12827</v>
      </c>
      <c r="F15" s="676">
        <f t="shared" si="0"/>
        <v>39696.020000000004</v>
      </c>
      <c r="G15" s="957">
        <f t="shared" si="0"/>
        <v>6681.59</v>
      </c>
      <c r="H15" s="725">
        <f t="shared" ref="H15:K15" si="1">H8+H11+H14</f>
        <v>11550</v>
      </c>
      <c r="I15" s="446">
        <f t="shared" si="1"/>
        <v>900</v>
      </c>
      <c r="J15" s="726">
        <f t="shared" si="1"/>
        <v>377</v>
      </c>
      <c r="K15" s="727">
        <f t="shared" si="1"/>
        <v>12827</v>
      </c>
      <c r="L15" s="1188">
        <f>K15/E15*100</f>
        <v>100</v>
      </c>
      <c r="M15" s="1189">
        <f>K15/F15*100</f>
        <v>32.313063123204792</v>
      </c>
      <c r="N15" s="436"/>
    </row>
    <row r="16" spans="1:257" ht="15" customHeight="1" x14ac:dyDescent="0.25">
      <c r="A16" s="437"/>
      <c r="B16" s="437"/>
      <c r="C16" s="438"/>
      <c r="D16" s="638"/>
      <c r="E16" s="438"/>
      <c r="F16" s="439"/>
      <c r="G16" s="439"/>
      <c r="H16" s="440"/>
      <c r="I16" s="440"/>
      <c r="J16" s="440"/>
      <c r="K16" s="440"/>
      <c r="L16" s="441"/>
      <c r="M16" s="442"/>
      <c r="N16" s="430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:K14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0"/>
  <sheetViews>
    <sheetView zoomScaleNormal="100" workbookViewId="0">
      <selection activeCell="M8" sqref="M8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2" width="8.28515625" style="400" customWidth="1"/>
    <col min="13" max="13" width="7.42578125" style="400" customWidth="1"/>
    <col min="14" max="16384" width="9.140625" style="396"/>
  </cols>
  <sheetData>
    <row r="1" spans="1:257" ht="14.25" x14ac:dyDescent="0.2">
      <c r="M1" s="401"/>
    </row>
    <row r="2" spans="1:257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57" ht="20.100000000000001" customHeight="1" x14ac:dyDescent="0.25">
      <c r="A4" s="405" t="s">
        <v>224</v>
      </c>
      <c r="L4" s="472"/>
    </row>
    <row r="5" spans="1:257" ht="15" customHeight="1" thickBot="1" x14ac:dyDescent="0.3">
      <c r="A5" s="405"/>
      <c r="M5" s="472" t="s">
        <v>0</v>
      </c>
    </row>
    <row r="6" spans="1:257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501" t="s">
        <v>108</v>
      </c>
      <c r="E6" s="502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496" t="s">
        <v>111</v>
      </c>
      <c r="M6" s="496" t="s">
        <v>141</v>
      </c>
    </row>
    <row r="7" spans="1:257" s="422" customFormat="1" ht="20.100000000000001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420"/>
      <c r="M7" s="421"/>
    </row>
    <row r="8" spans="1:257" s="424" customFormat="1" ht="15" customHeight="1" x14ac:dyDescent="0.2">
      <c r="A8" s="588">
        <v>2413</v>
      </c>
      <c r="B8" s="445" t="s">
        <v>225</v>
      </c>
      <c r="C8" s="537">
        <v>0</v>
      </c>
      <c r="D8" s="664">
        <v>38.119999999999997</v>
      </c>
      <c r="E8" s="536">
        <v>0</v>
      </c>
      <c r="F8" s="535">
        <v>0</v>
      </c>
      <c r="G8" s="534">
        <v>0</v>
      </c>
      <c r="H8" s="533">
        <v>0</v>
      </c>
      <c r="I8" s="532">
        <v>0</v>
      </c>
      <c r="J8" s="531">
        <v>0</v>
      </c>
      <c r="K8" s="539">
        <f>SUM(H8:J8)</f>
        <v>0</v>
      </c>
      <c r="L8" s="747" t="s">
        <v>91</v>
      </c>
      <c r="M8" s="956" t="s">
        <v>91</v>
      </c>
      <c r="N8" s="423"/>
      <c r="O8" s="423"/>
      <c r="P8" s="423"/>
      <c r="Q8" s="423"/>
      <c r="R8" s="423"/>
      <c r="S8" s="423"/>
      <c r="T8" s="423"/>
      <c r="U8" s="423"/>
      <c r="V8" s="423"/>
    </row>
    <row r="9" spans="1:257" s="424" customFormat="1" ht="15" customHeight="1" x14ac:dyDescent="0.2">
      <c r="A9" s="551">
        <v>2212</v>
      </c>
      <c r="B9" s="552" t="s">
        <v>223</v>
      </c>
      <c r="C9" s="521">
        <v>0</v>
      </c>
      <c r="D9" s="681">
        <v>440.68</v>
      </c>
      <c r="E9" s="520">
        <v>1000</v>
      </c>
      <c r="F9" s="519">
        <v>994.62</v>
      </c>
      <c r="G9" s="518">
        <v>0</v>
      </c>
      <c r="H9" s="517">
        <v>75</v>
      </c>
      <c r="I9" s="516">
        <v>25</v>
      </c>
      <c r="J9" s="515">
        <v>0</v>
      </c>
      <c r="K9" s="609">
        <f t="shared" ref="K9:K24" si="0">SUM(H9:J9)</f>
        <v>100</v>
      </c>
      <c r="L9" s="493">
        <f t="shared" ref="L9:L18" si="1">K9/E9*100</f>
        <v>10</v>
      </c>
      <c r="M9" s="431">
        <f t="shared" ref="M9:M25" si="2">K9/F9*100</f>
        <v>10.054091009631819</v>
      </c>
      <c r="IW9" s="585"/>
    </row>
    <row r="10" spans="1:257" s="424" customFormat="1" ht="15" customHeight="1" x14ac:dyDescent="0.2">
      <c r="A10" s="551">
        <v>2219</v>
      </c>
      <c r="B10" s="552" t="s">
        <v>222</v>
      </c>
      <c r="C10" s="521">
        <v>0</v>
      </c>
      <c r="D10" s="681">
        <v>0</v>
      </c>
      <c r="E10" s="520">
        <v>200</v>
      </c>
      <c r="F10" s="519">
        <v>199.46180000000001</v>
      </c>
      <c r="G10" s="518">
        <v>0</v>
      </c>
      <c r="H10" s="517">
        <v>40</v>
      </c>
      <c r="I10" s="516">
        <v>10</v>
      </c>
      <c r="J10" s="515">
        <v>0</v>
      </c>
      <c r="K10" s="609">
        <f t="shared" si="0"/>
        <v>50</v>
      </c>
      <c r="L10" s="493">
        <f t="shared" si="1"/>
        <v>25</v>
      </c>
      <c r="M10" s="431">
        <f t="shared" si="2"/>
        <v>25.067456525510146</v>
      </c>
      <c r="IW10" s="585"/>
    </row>
    <row r="11" spans="1:257" s="424" customFormat="1" ht="15" customHeight="1" x14ac:dyDescent="0.2">
      <c r="A11" s="551">
        <v>2223</v>
      </c>
      <c r="B11" s="552" t="s">
        <v>221</v>
      </c>
      <c r="C11" s="521">
        <v>0</v>
      </c>
      <c r="D11" s="681">
        <v>0</v>
      </c>
      <c r="E11" s="520">
        <v>1000</v>
      </c>
      <c r="F11" s="519">
        <v>999.73090000000002</v>
      </c>
      <c r="G11" s="518">
        <v>0</v>
      </c>
      <c r="H11" s="517">
        <v>40</v>
      </c>
      <c r="I11" s="516">
        <v>10</v>
      </c>
      <c r="J11" s="515">
        <v>0</v>
      </c>
      <c r="K11" s="609">
        <f t="shared" si="0"/>
        <v>50</v>
      </c>
      <c r="L11" s="493">
        <f t="shared" si="1"/>
        <v>5</v>
      </c>
      <c r="M11" s="431">
        <f t="shared" si="2"/>
        <v>5.0013458621715099</v>
      </c>
      <c r="IW11" s="585"/>
    </row>
    <row r="12" spans="1:257" s="424" customFormat="1" ht="15" customHeight="1" x14ac:dyDescent="0.2">
      <c r="A12" s="551">
        <v>3121</v>
      </c>
      <c r="B12" s="552" t="s">
        <v>220</v>
      </c>
      <c r="C12" s="521">
        <v>0</v>
      </c>
      <c r="D12" s="681">
        <v>6.65</v>
      </c>
      <c r="E12" s="520">
        <v>200</v>
      </c>
      <c r="F12" s="519">
        <v>198</v>
      </c>
      <c r="G12" s="518">
        <v>0</v>
      </c>
      <c r="H12" s="517">
        <v>40</v>
      </c>
      <c r="I12" s="516">
        <v>10</v>
      </c>
      <c r="J12" s="515">
        <v>0</v>
      </c>
      <c r="K12" s="609">
        <f t="shared" si="0"/>
        <v>50</v>
      </c>
      <c r="L12" s="493">
        <f t="shared" si="1"/>
        <v>25</v>
      </c>
      <c r="M12" s="431">
        <f t="shared" si="2"/>
        <v>25.252525252525253</v>
      </c>
      <c r="IW12" s="585"/>
    </row>
    <row r="13" spans="1:257" s="424" customFormat="1" ht="15" customHeight="1" x14ac:dyDescent="0.2">
      <c r="A13" s="551">
        <v>3122</v>
      </c>
      <c r="B13" s="552" t="s">
        <v>219</v>
      </c>
      <c r="C13" s="521">
        <v>0</v>
      </c>
      <c r="D13" s="681">
        <v>43.56</v>
      </c>
      <c r="E13" s="520">
        <v>200</v>
      </c>
      <c r="F13" s="519">
        <v>197</v>
      </c>
      <c r="G13" s="518">
        <v>0</v>
      </c>
      <c r="H13" s="517">
        <v>40</v>
      </c>
      <c r="I13" s="516">
        <v>10</v>
      </c>
      <c r="J13" s="515">
        <v>0</v>
      </c>
      <c r="K13" s="609">
        <f t="shared" si="0"/>
        <v>50</v>
      </c>
      <c r="L13" s="493">
        <f t="shared" si="1"/>
        <v>25</v>
      </c>
      <c r="M13" s="429">
        <f t="shared" si="2"/>
        <v>25.380710659898476</v>
      </c>
    </row>
    <row r="14" spans="1:257" s="424" customFormat="1" ht="25.5" x14ac:dyDescent="0.2">
      <c r="A14" s="551">
        <v>3123</v>
      </c>
      <c r="B14" s="494" t="s">
        <v>226</v>
      </c>
      <c r="C14" s="521">
        <v>0</v>
      </c>
      <c r="D14" s="681">
        <v>38.119999999999997</v>
      </c>
      <c r="E14" s="520">
        <v>200</v>
      </c>
      <c r="F14" s="519">
        <v>200</v>
      </c>
      <c r="G14" s="518">
        <v>0</v>
      </c>
      <c r="H14" s="517">
        <v>40</v>
      </c>
      <c r="I14" s="516">
        <v>10</v>
      </c>
      <c r="J14" s="515">
        <v>0</v>
      </c>
      <c r="K14" s="609">
        <f t="shared" si="0"/>
        <v>50</v>
      </c>
      <c r="L14" s="493">
        <f t="shared" si="1"/>
        <v>25</v>
      </c>
      <c r="M14" s="461">
        <f t="shared" si="2"/>
        <v>25</v>
      </c>
      <c r="N14" s="430"/>
    </row>
    <row r="15" spans="1:257" s="424" customFormat="1" ht="15" customHeight="1" x14ac:dyDescent="0.2">
      <c r="A15" s="551">
        <v>3315</v>
      </c>
      <c r="B15" s="552" t="s">
        <v>218</v>
      </c>
      <c r="C15" s="521">
        <v>0</v>
      </c>
      <c r="D15" s="681">
        <v>0</v>
      </c>
      <c r="E15" s="520">
        <v>500</v>
      </c>
      <c r="F15" s="519">
        <v>499.73088999999999</v>
      </c>
      <c r="G15" s="518">
        <v>0</v>
      </c>
      <c r="H15" s="517">
        <v>40</v>
      </c>
      <c r="I15" s="516">
        <v>10</v>
      </c>
      <c r="J15" s="515">
        <v>0</v>
      </c>
      <c r="K15" s="609">
        <f t="shared" si="0"/>
        <v>50</v>
      </c>
      <c r="L15" s="493">
        <f t="shared" si="1"/>
        <v>10</v>
      </c>
      <c r="M15" s="461">
        <f t="shared" si="2"/>
        <v>10.005385098367643</v>
      </c>
      <c r="N15" s="430"/>
    </row>
    <row r="16" spans="1:257" s="424" customFormat="1" ht="26.25" customHeight="1" x14ac:dyDescent="0.2">
      <c r="A16" s="551">
        <v>3326</v>
      </c>
      <c r="B16" s="552" t="s">
        <v>217</v>
      </c>
      <c r="C16" s="521">
        <v>0</v>
      </c>
      <c r="D16" s="681">
        <v>0</v>
      </c>
      <c r="E16" s="520">
        <v>500</v>
      </c>
      <c r="F16" s="519">
        <v>500</v>
      </c>
      <c r="G16" s="518">
        <v>0</v>
      </c>
      <c r="H16" s="517">
        <v>40</v>
      </c>
      <c r="I16" s="516">
        <v>10</v>
      </c>
      <c r="J16" s="515">
        <v>0</v>
      </c>
      <c r="K16" s="609">
        <f t="shared" si="0"/>
        <v>50</v>
      </c>
      <c r="L16" s="493">
        <f t="shared" si="1"/>
        <v>10</v>
      </c>
      <c r="M16" s="431">
        <f t="shared" si="2"/>
        <v>10</v>
      </c>
      <c r="N16" s="430"/>
    </row>
    <row r="17" spans="1:14" s="424" customFormat="1" ht="15" customHeight="1" x14ac:dyDescent="0.2">
      <c r="A17" s="551">
        <v>3429</v>
      </c>
      <c r="B17" s="552" t="s">
        <v>216</v>
      </c>
      <c r="C17" s="490">
        <v>0</v>
      </c>
      <c r="D17" s="637">
        <v>0</v>
      </c>
      <c r="E17" s="489">
        <v>500</v>
      </c>
      <c r="F17" s="488">
        <v>500</v>
      </c>
      <c r="G17" s="487">
        <v>0</v>
      </c>
      <c r="H17" s="517">
        <v>40</v>
      </c>
      <c r="I17" s="516">
        <v>10</v>
      </c>
      <c r="J17" s="484">
        <v>0</v>
      </c>
      <c r="K17" s="609">
        <f t="shared" si="0"/>
        <v>50</v>
      </c>
      <c r="L17" s="493">
        <f t="shared" si="1"/>
        <v>10</v>
      </c>
      <c r="M17" s="431">
        <f t="shared" si="2"/>
        <v>10</v>
      </c>
      <c r="N17" s="430"/>
    </row>
    <row r="18" spans="1:14" s="424" customFormat="1" ht="15" customHeight="1" x14ac:dyDescent="0.2">
      <c r="A18" s="551">
        <v>3533</v>
      </c>
      <c r="B18" s="552" t="s">
        <v>215</v>
      </c>
      <c r="C18" s="490">
        <v>0</v>
      </c>
      <c r="D18" s="637">
        <v>0</v>
      </c>
      <c r="E18" s="489">
        <v>200</v>
      </c>
      <c r="F18" s="488">
        <v>200</v>
      </c>
      <c r="G18" s="487">
        <v>0</v>
      </c>
      <c r="H18" s="517">
        <v>40</v>
      </c>
      <c r="I18" s="516">
        <v>10</v>
      </c>
      <c r="J18" s="484">
        <v>0</v>
      </c>
      <c r="K18" s="609">
        <f t="shared" si="0"/>
        <v>50</v>
      </c>
      <c r="L18" s="493">
        <f t="shared" si="1"/>
        <v>25</v>
      </c>
      <c r="M18" s="431">
        <f t="shared" si="2"/>
        <v>25</v>
      </c>
      <c r="N18" s="430"/>
    </row>
    <row r="19" spans="1:14" s="424" customFormat="1" ht="15" customHeight="1" x14ac:dyDescent="0.2">
      <c r="A19" s="551">
        <v>3742</v>
      </c>
      <c r="B19" s="552" t="s">
        <v>196</v>
      </c>
      <c r="C19" s="490">
        <v>0</v>
      </c>
      <c r="D19" s="637">
        <v>0</v>
      </c>
      <c r="E19" s="489">
        <v>0</v>
      </c>
      <c r="F19" s="488">
        <v>1</v>
      </c>
      <c r="G19" s="487">
        <v>0.26910000000000001</v>
      </c>
      <c r="H19" s="517">
        <v>40</v>
      </c>
      <c r="I19" s="516">
        <v>10</v>
      </c>
      <c r="J19" s="484">
        <v>0</v>
      </c>
      <c r="K19" s="609">
        <f t="shared" si="0"/>
        <v>50</v>
      </c>
      <c r="L19" s="731" t="s">
        <v>91</v>
      </c>
      <c r="M19" s="693" t="s">
        <v>91</v>
      </c>
      <c r="N19" s="430"/>
    </row>
    <row r="20" spans="1:14" s="424" customFormat="1" ht="15" customHeight="1" x14ac:dyDescent="0.2">
      <c r="A20" s="551">
        <v>4350</v>
      </c>
      <c r="B20" s="552" t="s">
        <v>155</v>
      </c>
      <c r="C20" s="490">
        <v>0</v>
      </c>
      <c r="D20" s="637">
        <v>0</v>
      </c>
      <c r="E20" s="489">
        <v>120</v>
      </c>
      <c r="F20" s="488">
        <v>120</v>
      </c>
      <c r="G20" s="487">
        <v>0</v>
      </c>
      <c r="H20" s="517">
        <v>40</v>
      </c>
      <c r="I20" s="516">
        <v>10</v>
      </c>
      <c r="J20" s="484">
        <v>0</v>
      </c>
      <c r="K20" s="609">
        <f t="shared" si="0"/>
        <v>50</v>
      </c>
      <c r="L20" s="493">
        <f t="shared" ref="L20:L25" si="3">K20/E20*100</f>
        <v>41.666666666666671</v>
      </c>
      <c r="M20" s="431">
        <f t="shared" si="2"/>
        <v>41.666666666666671</v>
      </c>
      <c r="N20" s="430"/>
    </row>
    <row r="21" spans="1:14" s="424" customFormat="1" ht="25.5" customHeight="1" x14ac:dyDescent="0.2">
      <c r="A21" s="551">
        <v>4357</v>
      </c>
      <c r="B21" s="552" t="s">
        <v>153</v>
      </c>
      <c r="C21" s="490">
        <v>0</v>
      </c>
      <c r="D21" s="637">
        <v>38.119999999999997</v>
      </c>
      <c r="E21" s="489">
        <v>200</v>
      </c>
      <c r="F21" s="488">
        <v>199</v>
      </c>
      <c r="G21" s="487">
        <v>0</v>
      </c>
      <c r="H21" s="517">
        <v>40</v>
      </c>
      <c r="I21" s="516">
        <v>10</v>
      </c>
      <c r="J21" s="484">
        <v>0</v>
      </c>
      <c r="K21" s="609">
        <f t="shared" si="0"/>
        <v>50</v>
      </c>
      <c r="L21" s="493">
        <f t="shared" si="3"/>
        <v>25</v>
      </c>
      <c r="M21" s="431">
        <f t="shared" si="2"/>
        <v>25.125628140703515</v>
      </c>
      <c r="N21" s="430"/>
    </row>
    <row r="22" spans="1:14" s="424" customFormat="1" ht="24.75" customHeight="1" x14ac:dyDescent="0.2">
      <c r="A22" s="551">
        <v>4399</v>
      </c>
      <c r="B22" s="552" t="s">
        <v>146</v>
      </c>
      <c r="C22" s="490">
        <v>0</v>
      </c>
      <c r="D22" s="637">
        <v>0</v>
      </c>
      <c r="E22" s="489">
        <v>200</v>
      </c>
      <c r="F22" s="488">
        <v>200</v>
      </c>
      <c r="G22" s="487">
        <v>0</v>
      </c>
      <c r="H22" s="517">
        <v>40</v>
      </c>
      <c r="I22" s="516">
        <v>10</v>
      </c>
      <c r="J22" s="484">
        <v>0</v>
      </c>
      <c r="K22" s="609">
        <f t="shared" si="0"/>
        <v>50</v>
      </c>
      <c r="L22" s="493">
        <f t="shared" si="3"/>
        <v>25</v>
      </c>
      <c r="M22" s="431">
        <f t="shared" si="2"/>
        <v>25</v>
      </c>
      <c r="N22" s="430"/>
    </row>
    <row r="23" spans="1:14" s="424" customFormat="1" ht="15" customHeight="1" x14ac:dyDescent="0.2">
      <c r="A23" s="492">
        <v>6172</v>
      </c>
      <c r="B23" s="677" t="s">
        <v>161</v>
      </c>
      <c r="C23" s="490">
        <v>22000</v>
      </c>
      <c r="D23" s="637">
        <v>7949.76</v>
      </c>
      <c r="E23" s="489">
        <v>4700</v>
      </c>
      <c r="F23" s="488">
        <v>4999.46</v>
      </c>
      <c r="G23" s="487">
        <v>478.21</v>
      </c>
      <c r="H23" s="486">
        <v>3280</v>
      </c>
      <c r="I23" s="485">
        <v>970</v>
      </c>
      <c r="J23" s="484">
        <v>0</v>
      </c>
      <c r="K23" s="609">
        <f t="shared" si="0"/>
        <v>4250</v>
      </c>
      <c r="L23" s="482">
        <f t="shared" si="3"/>
        <v>90.425531914893625</v>
      </c>
      <c r="M23" s="481">
        <f t="shared" si="2"/>
        <v>85.009180991547083</v>
      </c>
      <c r="N23" s="430"/>
    </row>
    <row r="24" spans="1:14" s="424" customFormat="1" ht="15" customHeight="1" thickBot="1" x14ac:dyDescent="0.25">
      <c r="A24" s="584">
        <v>6409</v>
      </c>
      <c r="B24" s="666" t="s">
        <v>214</v>
      </c>
      <c r="C24" s="583">
        <v>0</v>
      </c>
      <c r="D24" s="685">
        <v>12770.52</v>
      </c>
      <c r="E24" s="582">
        <v>2500</v>
      </c>
      <c r="F24" s="581">
        <v>2500</v>
      </c>
      <c r="G24" s="580">
        <v>2.1459999999999999</v>
      </c>
      <c r="H24" s="579">
        <v>0</v>
      </c>
      <c r="I24" s="578">
        <v>0</v>
      </c>
      <c r="J24" s="577">
        <v>0</v>
      </c>
      <c r="K24" s="609">
        <f t="shared" si="0"/>
        <v>0</v>
      </c>
      <c r="L24" s="730">
        <f t="shared" si="3"/>
        <v>0</v>
      </c>
      <c r="M24" s="665">
        <f t="shared" si="2"/>
        <v>0</v>
      </c>
      <c r="N24" s="430"/>
    </row>
    <row r="25" spans="1:14" s="402" customFormat="1" ht="20.100000000000001" customHeight="1" thickBot="1" x14ac:dyDescent="0.3">
      <c r="A25" s="433"/>
      <c r="B25" s="434" t="s">
        <v>129</v>
      </c>
      <c r="C25" s="480">
        <f t="shared" ref="C25:J25" si="4">SUM(C8:C24)</f>
        <v>22000</v>
      </c>
      <c r="D25" s="598">
        <f t="shared" si="4"/>
        <v>21325.53</v>
      </c>
      <c r="E25" s="479">
        <f t="shared" si="4"/>
        <v>12220</v>
      </c>
      <c r="F25" s="478">
        <f t="shared" si="4"/>
        <v>12508.00359</v>
      </c>
      <c r="G25" s="575">
        <f t="shared" si="4"/>
        <v>480.62509999999997</v>
      </c>
      <c r="H25" s="477">
        <f t="shared" si="4"/>
        <v>3875</v>
      </c>
      <c r="I25" s="476">
        <f t="shared" si="4"/>
        <v>1125</v>
      </c>
      <c r="J25" s="475">
        <f t="shared" si="4"/>
        <v>0</v>
      </c>
      <c r="K25" s="474">
        <f>SUM(H25:J25)</f>
        <v>5000</v>
      </c>
      <c r="L25" s="459">
        <f t="shared" si="3"/>
        <v>40.916530278232408</v>
      </c>
      <c r="M25" s="435">
        <f t="shared" si="2"/>
        <v>39.974404900214772</v>
      </c>
      <c r="N25" s="436"/>
    </row>
    <row r="26" spans="1:14" ht="15" customHeight="1" x14ac:dyDescent="0.25">
      <c r="A26" s="437"/>
      <c r="B26" s="437"/>
      <c r="C26" s="438"/>
      <c r="D26" s="638"/>
      <c r="E26" s="438"/>
      <c r="F26" s="439"/>
      <c r="G26" s="439"/>
      <c r="H26" s="440"/>
      <c r="I26" s="440"/>
      <c r="J26" s="440"/>
      <c r="K26" s="440"/>
      <c r="L26" s="458"/>
      <c r="M26" s="442"/>
      <c r="N26" s="430"/>
    </row>
    <row r="27" spans="1:14" ht="15" customHeight="1" x14ac:dyDescent="0.25">
      <c r="A27" s="437"/>
      <c r="B27" s="437"/>
      <c r="C27" s="438"/>
      <c r="D27" s="638"/>
      <c r="E27" s="438"/>
      <c r="F27" s="439"/>
      <c r="G27" s="439"/>
      <c r="H27" s="440"/>
      <c r="I27" s="440"/>
      <c r="J27" s="440"/>
      <c r="K27" s="440"/>
      <c r="L27" s="458"/>
      <c r="M27" s="442"/>
      <c r="N27" s="430"/>
    </row>
    <row r="29" spans="1:14" x14ac:dyDescent="0.2">
      <c r="K29" s="1115"/>
      <c r="L29" s="1117"/>
    </row>
    <row r="30" spans="1:14" x14ac:dyDescent="0.2">
      <c r="K30" s="1115"/>
      <c r="L30" s="1115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0" orientation="landscape" r:id="rId1"/>
  <headerFooter alignWithMargins="0"/>
  <ignoredErrors>
    <ignoredError sqref="K8:K25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zoomScaleNormal="100" workbookViewId="0">
      <selection activeCell="M8" sqref="M8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257" width="9.140625" style="396"/>
    <col min="258" max="258" width="6.7109375" style="396" customWidth="1"/>
    <col min="259" max="259" width="41.5703125" style="396" customWidth="1"/>
    <col min="260" max="266" width="14.7109375" style="396" customWidth="1"/>
    <col min="267" max="267" width="16.7109375" style="396" customWidth="1"/>
    <col min="268" max="269" width="7.42578125" style="396" customWidth="1"/>
    <col min="270" max="513" width="9.140625" style="396"/>
    <col min="514" max="514" width="6.7109375" style="396" customWidth="1"/>
    <col min="515" max="515" width="41.5703125" style="396" customWidth="1"/>
    <col min="516" max="522" width="14.7109375" style="396" customWidth="1"/>
    <col min="523" max="523" width="16.7109375" style="396" customWidth="1"/>
    <col min="524" max="525" width="7.42578125" style="396" customWidth="1"/>
    <col min="526" max="769" width="9.140625" style="396"/>
    <col min="770" max="770" width="6.7109375" style="396" customWidth="1"/>
    <col min="771" max="771" width="41.5703125" style="396" customWidth="1"/>
    <col min="772" max="778" width="14.7109375" style="396" customWidth="1"/>
    <col min="779" max="779" width="16.7109375" style="396" customWidth="1"/>
    <col min="780" max="781" width="7.42578125" style="396" customWidth="1"/>
    <col min="782" max="1025" width="9.140625" style="396"/>
    <col min="1026" max="1026" width="6.7109375" style="396" customWidth="1"/>
    <col min="1027" max="1027" width="41.5703125" style="396" customWidth="1"/>
    <col min="1028" max="1034" width="14.7109375" style="396" customWidth="1"/>
    <col min="1035" max="1035" width="16.7109375" style="396" customWidth="1"/>
    <col min="1036" max="1037" width="7.42578125" style="396" customWidth="1"/>
    <col min="1038" max="1281" width="9.140625" style="396"/>
    <col min="1282" max="1282" width="6.7109375" style="396" customWidth="1"/>
    <col min="1283" max="1283" width="41.5703125" style="396" customWidth="1"/>
    <col min="1284" max="1290" width="14.7109375" style="396" customWidth="1"/>
    <col min="1291" max="1291" width="16.7109375" style="396" customWidth="1"/>
    <col min="1292" max="1293" width="7.42578125" style="396" customWidth="1"/>
    <col min="1294" max="1537" width="9.140625" style="396"/>
    <col min="1538" max="1538" width="6.7109375" style="396" customWidth="1"/>
    <col min="1539" max="1539" width="41.5703125" style="396" customWidth="1"/>
    <col min="1540" max="1546" width="14.7109375" style="396" customWidth="1"/>
    <col min="1547" max="1547" width="16.7109375" style="396" customWidth="1"/>
    <col min="1548" max="1549" width="7.42578125" style="396" customWidth="1"/>
    <col min="1550" max="1793" width="9.140625" style="396"/>
    <col min="1794" max="1794" width="6.7109375" style="396" customWidth="1"/>
    <col min="1795" max="1795" width="41.5703125" style="396" customWidth="1"/>
    <col min="1796" max="1802" width="14.7109375" style="396" customWidth="1"/>
    <col min="1803" max="1803" width="16.7109375" style="396" customWidth="1"/>
    <col min="1804" max="1805" width="7.42578125" style="396" customWidth="1"/>
    <col min="1806" max="2049" width="9.140625" style="396"/>
    <col min="2050" max="2050" width="6.7109375" style="396" customWidth="1"/>
    <col min="2051" max="2051" width="41.5703125" style="396" customWidth="1"/>
    <col min="2052" max="2058" width="14.7109375" style="396" customWidth="1"/>
    <col min="2059" max="2059" width="16.7109375" style="396" customWidth="1"/>
    <col min="2060" max="2061" width="7.42578125" style="396" customWidth="1"/>
    <col min="2062" max="2305" width="9.140625" style="396"/>
    <col min="2306" max="2306" width="6.7109375" style="396" customWidth="1"/>
    <col min="2307" max="2307" width="41.5703125" style="396" customWidth="1"/>
    <col min="2308" max="2314" width="14.7109375" style="396" customWidth="1"/>
    <col min="2315" max="2315" width="16.7109375" style="396" customWidth="1"/>
    <col min="2316" max="2317" width="7.42578125" style="396" customWidth="1"/>
    <col min="2318" max="2561" width="9.140625" style="396"/>
    <col min="2562" max="2562" width="6.7109375" style="396" customWidth="1"/>
    <col min="2563" max="2563" width="41.5703125" style="396" customWidth="1"/>
    <col min="2564" max="2570" width="14.7109375" style="396" customWidth="1"/>
    <col min="2571" max="2571" width="16.7109375" style="396" customWidth="1"/>
    <col min="2572" max="2573" width="7.42578125" style="396" customWidth="1"/>
    <col min="2574" max="2817" width="9.140625" style="396"/>
    <col min="2818" max="2818" width="6.7109375" style="396" customWidth="1"/>
    <col min="2819" max="2819" width="41.5703125" style="396" customWidth="1"/>
    <col min="2820" max="2826" width="14.7109375" style="396" customWidth="1"/>
    <col min="2827" max="2827" width="16.7109375" style="396" customWidth="1"/>
    <col min="2828" max="2829" width="7.42578125" style="396" customWidth="1"/>
    <col min="2830" max="3073" width="9.140625" style="396"/>
    <col min="3074" max="3074" width="6.7109375" style="396" customWidth="1"/>
    <col min="3075" max="3075" width="41.5703125" style="396" customWidth="1"/>
    <col min="3076" max="3082" width="14.7109375" style="396" customWidth="1"/>
    <col min="3083" max="3083" width="16.7109375" style="396" customWidth="1"/>
    <col min="3084" max="3085" width="7.42578125" style="396" customWidth="1"/>
    <col min="3086" max="3329" width="9.140625" style="396"/>
    <col min="3330" max="3330" width="6.7109375" style="396" customWidth="1"/>
    <col min="3331" max="3331" width="41.5703125" style="396" customWidth="1"/>
    <col min="3332" max="3338" width="14.7109375" style="396" customWidth="1"/>
    <col min="3339" max="3339" width="16.7109375" style="396" customWidth="1"/>
    <col min="3340" max="3341" width="7.42578125" style="396" customWidth="1"/>
    <col min="3342" max="3585" width="9.140625" style="396"/>
    <col min="3586" max="3586" width="6.7109375" style="396" customWidth="1"/>
    <col min="3587" max="3587" width="41.5703125" style="396" customWidth="1"/>
    <col min="3588" max="3594" width="14.7109375" style="396" customWidth="1"/>
    <col min="3595" max="3595" width="16.7109375" style="396" customWidth="1"/>
    <col min="3596" max="3597" width="7.42578125" style="396" customWidth="1"/>
    <col min="3598" max="3841" width="9.140625" style="396"/>
    <col min="3842" max="3842" width="6.7109375" style="396" customWidth="1"/>
    <col min="3843" max="3843" width="41.5703125" style="396" customWidth="1"/>
    <col min="3844" max="3850" width="14.7109375" style="396" customWidth="1"/>
    <col min="3851" max="3851" width="16.7109375" style="396" customWidth="1"/>
    <col min="3852" max="3853" width="7.42578125" style="396" customWidth="1"/>
    <col min="3854" max="4097" width="9.140625" style="396"/>
    <col min="4098" max="4098" width="6.7109375" style="396" customWidth="1"/>
    <col min="4099" max="4099" width="41.5703125" style="396" customWidth="1"/>
    <col min="4100" max="4106" width="14.7109375" style="396" customWidth="1"/>
    <col min="4107" max="4107" width="16.7109375" style="396" customWidth="1"/>
    <col min="4108" max="4109" width="7.42578125" style="396" customWidth="1"/>
    <col min="4110" max="4353" width="9.140625" style="396"/>
    <col min="4354" max="4354" width="6.7109375" style="396" customWidth="1"/>
    <col min="4355" max="4355" width="41.5703125" style="396" customWidth="1"/>
    <col min="4356" max="4362" width="14.7109375" style="396" customWidth="1"/>
    <col min="4363" max="4363" width="16.7109375" style="396" customWidth="1"/>
    <col min="4364" max="4365" width="7.42578125" style="396" customWidth="1"/>
    <col min="4366" max="4609" width="9.140625" style="396"/>
    <col min="4610" max="4610" width="6.7109375" style="396" customWidth="1"/>
    <col min="4611" max="4611" width="41.5703125" style="396" customWidth="1"/>
    <col min="4612" max="4618" width="14.7109375" style="396" customWidth="1"/>
    <col min="4619" max="4619" width="16.7109375" style="396" customWidth="1"/>
    <col min="4620" max="4621" width="7.42578125" style="396" customWidth="1"/>
    <col min="4622" max="4865" width="9.140625" style="396"/>
    <col min="4866" max="4866" width="6.7109375" style="396" customWidth="1"/>
    <col min="4867" max="4867" width="41.5703125" style="396" customWidth="1"/>
    <col min="4868" max="4874" width="14.7109375" style="396" customWidth="1"/>
    <col min="4875" max="4875" width="16.7109375" style="396" customWidth="1"/>
    <col min="4876" max="4877" width="7.42578125" style="396" customWidth="1"/>
    <col min="4878" max="5121" width="9.140625" style="396"/>
    <col min="5122" max="5122" width="6.7109375" style="396" customWidth="1"/>
    <col min="5123" max="5123" width="41.5703125" style="396" customWidth="1"/>
    <col min="5124" max="5130" width="14.7109375" style="396" customWidth="1"/>
    <col min="5131" max="5131" width="16.7109375" style="396" customWidth="1"/>
    <col min="5132" max="5133" width="7.42578125" style="396" customWidth="1"/>
    <col min="5134" max="5377" width="9.140625" style="396"/>
    <col min="5378" max="5378" width="6.7109375" style="396" customWidth="1"/>
    <col min="5379" max="5379" width="41.5703125" style="396" customWidth="1"/>
    <col min="5380" max="5386" width="14.7109375" style="396" customWidth="1"/>
    <col min="5387" max="5387" width="16.7109375" style="396" customWidth="1"/>
    <col min="5388" max="5389" width="7.42578125" style="396" customWidth="1"/>
    <col min="5390" max="5633" width="9.140625" style="396"/>
    <col min="5634" max="5634" width="6.7109375" style="396" customWidth="1"/>
    <col min="5635" max="5635" width="41.5703125" style="396" customWidth="1"/>
    <col min="5636" max="5642" width="14.7109375" style="396" customWidth="1"/>
    <col min="5643" max="5643" width="16.7109375" style="396" customWidth="1"/>
    <col min="5644" max="5645" width="7.42578125" style="396" customWidth="1"/>
    <col min="5646" max="5889" width="9.140625" style="396"/>
    <col min="5890" max="5890" width="6.7109375" style="396" customWidth="1"/>
    <col min="5891" max="5891" width="41.5703125" style="396" customWidth="1"/>
    <col min="5892" max="5898" width="14.7109375" style="396" customWidth="1"/>
    <col min="5899" max="5899" width="16.7109375" style="396" customWidth="1"/>
    <col min="5900" max="5901" width="7.42578125" style="396" customWidth="1"/>
    <col min="5902" max="6145" width="9.140625" style="396"/>
    <col min="6146" max="6146" width="6.7109375" style="396" customWidth="1"/>
    <col min="6147" max="6147" width="41.5703125" style="396" customWidth="1"/>
    <col min="6148" max="6154" width="14.7109375" style="396" customWidth="1"/>
    <col min="6155" max="6155" width="16.7109375" style="396" customWidth="1"/>
    <col min="6156" max="6157" width="7.42578125" style="396" customWidth="1"/>
    <col min="6158" max="6401" width="9.140625" style="396"/>
    <col min="6402" max="6402" width="6.7109375" style="396" customWidth="1"/>
    <col min="6403" max="6403" width="41.5703125" style="396" customWidth="1"/>
    <col min="6404" max="6410" width="14.7109375" style="396" customWidth="1"/>
    <col min="6411" max="6411" width="16.7109375" style="396" customWidth="1"/>
    <col min="6412" max="6413" width="7.42578125" style="396" customWidth="1"/>
    <col min="6414" max="6657" width="9.140625" style="396"/>
    <col min="6658" max="6658" width="6.7109375" style="396" customWidth="1"/>
    <col min="6659" max="6659" width="41.5703125" style="396" customWidth="1"/>
    <col min="6660" max="6666" width="14.7109375" style="396" customWidth="1"/>
    <col min="6667" max="6667" width="16.7109375" style="396" customWidth="1"/>
    <col min="6668" max="6669" width="7.42578125" style="396" customWidth="1"/>
    <col min="6670" max="6913" width="9.140625" style="396"/>
    <col min="6914" max="6914" width="6.7109375" style="396" customWidth="1"/>
    <col min="6915" max="6915" width="41.5703125" style="396" customWidth="1"/>
    <col min="6916" max="6922" width="14.7109375" style="396" customWidth="1"/>
    <col min="6923" max="6923" width="16.7109375" style="396" customWidth="1"/>
    <col min="6924" max="6925" width="7.42578125" style="396" customWidth="1"/>
    <col min="6926" max="7169" width="9.140625" style="396"/>
    <col min="7170" max="7170" width="6.7109375" style="396" customWidth="1"/>
    <col min="7171" max="7171" width="41.5703125" style="396" customWidth="1"/>
    <col min="7172" max="7178" width="14.7109375" style="396" customWidth="1"/>
    <col min="7179" max="7179" width="16.7109375" style="396" customWidth="1"/>
    <col min="7180" max="7181" width="7.42578125" style="396" customWidth="1"/>
    <col min="7182" max="7425" width="9.140625" style="396"/>
    <col min="7426" max="7426" width="6.7109375" style="396" customWidth="1"/>
    <col min="7427" max="7427" width="41.5703125" style="396" customWidth="1"/>
    <col min="7428" max="7434" width="14.7109375" style="396" customWidth="1"/>
    <col min="7435" max="7435" width="16.7109375" style="396" customWidth="1"/>
    <col min="7436" max="7437" width="7.42578125" style="396" customWidth="1"/>
    <col min="7438" max="7681" width="9.140625" style="396"/>
    <col min="7682" max="7682" width="6.7109375" style="396" customWidth="1"/>
    <col min="7683" max="7683" width="41.5703125" style="396" customWidth="1"/>
    <col min="7684" max="7690" width="14.7109375" style="396" customWidth="1"/>
    <col min="7691" max="7691" width="16.7109375" style="396" customWidth="1"/>
    <col min="7692" max="7693" width="7.42578125" style="396" customWidth="1"/>
    <col min="7694" max="7937" width="9.140625" style="396"/>
    <col min="7938" max="7938" width="6.7109375" style="396" customWidth="1"/>
    <col min="7939" max="7939" width="41.5703125" style="396" customWidth="1"/>
    <col min="7940" max="7946" width="14.7109375" style="396" customWidth="1"/>
    <col min="7947" max="7947" width="16.7109375" style="396" customWidth="1"/>
    <col min="7948" max="7949" width="7.42578125" style="396" customWidth="1"/>
    <col min="7950" max="8193" width="9.140625" style="396"/>
    <col min="8194" max="8194" width="6.7109375" style="396" customWidth="1"/>
    <col min="8195" max="8195" width="41.5703125" style="396" customWidth="1"/>
    <col min="8196" max="8202" width="14.7109375" style="396" customWidth="1"/>
    <col min="8203" max="8203" width="16.7109375" style="396" customWidth="1"/>
    <col min="8204" max="8205" width="7.42578125" style="396" customWidth="1"/>
    <col min="8206" max="8449" width="9.140625" style="396"/>
    <col min="8450" max="8450" width="6.7109375" style="396" customWidth="1"/>
    <col min="8451" max="8451" width="41.5703125" style="396" customWidth="1"/>
    <col min="8452" max="8458" width="14.7109375" style="396" customWidth="1"/>
    <col min="8459" max="8459" width="16.7109375" style="396" customWidth="1"/>
    <col min="8460" max="8461" width="7.42578125" style="396" customWidth="1"/>
    <col min="8462" max="8705" width="9.140625" style="396"/>
    <col min="8706" max="8706" width="6.7109375" style="396" customWidth="1"/>
    <col min="8707" max="8707" width="41.5703125" style="396" customWidth="1"/>
    <col min="8708" max="8714" width="14.7109375" style="396" customWidth="1"/>
    <col min="8715" max="8715" width="16.7109375" style="396" customWidth="1"/>
    <col min="8716" max="8717" width="7.42578125" style="396" customWidth="1"/>
    <col min="8718" max="8961" width="9.140625" style="396"/>
    <col min="8962" max="8962" width="6.7109375" style="396" customWidth="1"/>
    <col min="8963" max="8963" width="41.5703125" style="396" customWidth="1"/>
    <col min="8964" max="8970" width="14.7109375" style="396" customWidth="1"/>
    <col min="8971" max="8971" width="16.7109375" style="396" customWidth="1"/>
    <col min="8972" max="8973" width="7.42578125" style="396" customWidth="1"/>
    <col min="8974" max="9217" width="9.140625" style="396"/>
    <col min="9218" max="9218" width="6.7109375" style="396" customWidth="1"/>
    <col min="9219" max="9219" width="41.5703125" style="396" customWidth="1"/>
    <col min="9220" max="9226" width="14.7109375" style="396" customWidth="1"/>
    <col min="9227" max="9227" width="16.7109375" style="396" customWidth="1"/>
    <col min="9228" max="9229" width="7.42578125" style="396" customWidth="1"/>
    <col min="9230" max="9473" width="9.140625" style="396"/>
    <col min="9474" max="9474" width="6.7109375" style="396" customWidth="1"/>
    <col min="9475" max="9475" width="41.5703125" style="396" customWidth="1"/>
    <col min="9476" max="9482" width="14.7109375" style="396" customWidth="1"/>
    <col min="9483" max="9483" width="16.7109375" style="396" customWidth="1"/>
    <col min="9484" max="9485" width="7.42578125" style="396" customWidth="1"/>
    <col min="9486" max="9729" width="9.140625" style="396"/>
    <col min="9730" max="9730" width="6.7109375" style="396" customWidth="1"/>
    <col min="9731" max="9731" width="41.5703125" style="396" customWidth="1"/>
    <col min="9732" max="9738" width="14.7109375" style="396" customWidth="1"/>
    <col min="9739" max="9739" width="16.7109375" style="396" customWidth="1"/>
    <col min="9740" max="9741" width="7.42578125" style="396" customWidth="1"/>
    <col min="9742" max="9985" width="9.140625" style="396"/>
    <col min="9986" max="9986" width="6.7109375" style="396" customWidth="1"/>
    <col min="9987" max="9987" width="41.5703125" style="396" customWidth="1"/>
    <col min="9988" max="9994" width="14.7109375" style="396" customWidth="1"/>
    <col min="9995" max="9995" width="16.7109375" style="396" customWidth="1"/>
    <col min="9996" max="9997" width="7.42578125" style="396" customWidth="1"/>
    <col min="9998" max="10241" width="9.140625" style="396"/>
    <col min="10242" max="10242" width="6.7109375" style="396" customWidth="1"/>
    <col min="10243" max="10243" width="41.5703125" style="396" customWidth="1"/>
    <col min="10244" max="10250" width="14.7109375" style="396" customWidth="1"/>
    <col min="10251" max="10251" width="16.7109375" style="396" customWidth="1"/>
    <col min="10252" max="10253" width="7.42578125" style="396" customWidth="1"/>
    <col min="10254" max="10497" width="9.140625" style="396"/>
    <col min="10498" max="10498" width="6.7109375" style="396" customWidth="1"/>
    <col min="10499" max="10499" width="41.5703125" style="396" customWidth="1"/>
    <col min="10500" max="10506" width="14.7109375" style="396" customWidth="1"/>
    <col min="10507" max="10507" width="16.7109375" style="396" customWidth="1"/>
    <col min="10508" max="10509" width="7.42578125" style="396" customWidth="1"/>
    <col min="10510" max="10753" width="9.140625" style="396"/>
    <col min="10754" max="10754" width="6.7109375" style="396" customWidth="1"/>
    <col min="10755" max="10755" width="41.5703125" style="396" customWidth="1"/>
    <col min="10756" max="10762" width="14.7109375" style="396" customWidth="1"/>
    <col min="10763" max="10763" width="16.7109375" style="396" customWidth="1"/>
    <col min="10764" max="10765" width="7.42578125" style="396" customWidth="1"/>
    <col min="10766" max="11009" width="9.140625" style="396"/>
    <col min="11010" max="11010" width="6.7109375" style="396" customWidth="1"/>
    <col min="11011" max="11011" width="41.5703125" style="396" customWidth="1"/>
    <col min="11012" max="11018" width="14.7109375" style="396" customWidth="1"/>
    <col min="11019" max="11019" width="16.7109375" style="396" customWidth="1"/>
    <col min="11020" max="11021" width="7.42578125" style="396" customWidth="1"/>
    <col min="11022" max="11265" width="9.140625" style="396"/>
    <col min="11266" max="11266" width="6.7109375" style="396" customWidth="1"/>
    <col min="11267" max="11267" width="41.5703125" style="396" customWidth="1"/>
    <col min="11268" max="11274" width="14.7109375" style="396" customWidth="1"/>
    <col min="11275" max="11275" width="16.7109375" style="396" customWidth="1"/>
    <col min="11276" max="11277" width="7.42578125" style="396" customWidth="1"/>
    <col min="11278" max="11521" width="9.140625" style="396"/>
    <col min="11522" max="11522" width="6.7109375" style="396" customWidth="1"/>
    <col min="11523" max="11523" width="41.5703125" style="396" customWidth="1"/>
    <col min="11524" max="11530" width="14.7109375" style="396" customWidth="1"/>
    <col min="11531" max="11531" width="16.7109375" style="396" customWidth="1"/>
    <col min="11532" max="11533" width="7.42578125" style="396" customWidth="1"/>
    <col min="11534" max="11777" width="9.140625" style="396"/>
    <col min="11778" max="11778" width="6.7109375" style="396" customWidth="1"/>
    <col min="11779" max="11779" width="41.5703125" style="396" customWidth="1"/>
    <col min="11780" max="11786" width="14.7109375" style="396" customWidth="1"/>
    <col min="11787" max="11787" width="16.7109375" style="396" customWidth="1"/>
    <col min="11788" max="11789" width="7.42578125" style="396" customWidth="1"/>
    <col min="11790" max="12033" width="9.140625" style="396"/>
    <col min="12034" max="12034" width="6.7109375" style="396" customWidth="1"/>
    <col min="12035" max="12035" width="41.5703125" style="396" customWidth="1"/>
    <col min="12036" max="12042" width="14.7109375" style="396" customWidth="1"/>
    <col min="12043" max="12043" width="16.7109375" style="396" customWidth="1"/>
    <col min="12044" max="12045" width="7.42578125" style="396" customWidth="1"/>
    <col min="12046" max="12289" width="9.140625" style="396"/>
    <col min="12290" max="12290" width="6.7109375" style="396" customWidth="1"/>
    <col min="12291" max="12291" width="41.5703125" style="396" customWidth="1"/>
    <col min="12292" max="12298" width="14.7109375" style="396" customWidth="1"/>
    <col min="12299" max="12299" width="16.7109375" style="396" customWidth="1"/>
    <col min="12300" max="12301" width="7.42578125" style="396" customWidth="1"/>
    <col min="12302" max="12545" width="9.140625" style="396"/>
    <col min="12546" max="12546" width="6.7109375" style="396" customWidth="1"/>
    <col min="12547" max="12547" width="41.5703125" style="396" customWidth="1"/>
    <col min="12548" max="12554" width="14.7109375" style="396" customWidth="1"/>
    <col min="12555" max="12555" width="16.7109375" style="396" customWidth="1"/>
    <col min="12556" max="12557" width="7.42578125" style="396" customWidth="1"/>
    <col min="12558" max="12801" width="9.140625" style="396"/>
    <col min="12802" max="12802" width="6.7109375" style="396" customWidth="1"/>
    <col min="12803" max="12803" width="41.5703125" style="396" customWidth="1"/>
    <col min="12804" max="12810" width="14.7109375" style="396" customWidth="1"/>
    <col min="12811" max="12811" width="16.7109375" style="396" customWidth="1"/>
    <col min="12812" max="12813" width="7.42578125" style="396" customWidth="1"/>
    <col min="12814" max="13057" width="9.140625" style="396"/>
    <col min="13058" max="13058" width="6.7109375" style="396" customWidth="1"/>
    <col min="13059" max="13059" width="41.5703125" style="396" customWidth="1"/>
    <col min="13060" max="13066" width="14.7109375" style="396" customWidth="1"/>
    <col min="13067" max="13067" width="16.7109375" style="396" customWidth="1"/>
    <col min="13068" max="13069" width="7.42578125" style="396" customWidth="1"/>
    <col min="13070" max="13313" width="9.140625" style="396"/>
    <col min="13314" max="13314" width="6.7109375" style="396" customWidth="1"/>
    <col min="13315" max="13315" width="41.5703125" style="396" customWidth="1"/>
    <col min="13316" max="13322" width="14.7109375" style="396" customWidth="1"/>
    <col min="13323" max="13323" width="16.7109375" style="396" customWidth="1"/>
    <col min="13324" max="13325" width="7.42578125" style="396" customWidth="1"/>
    <col min="13326" max="13569" width="9.140625" style="396"/>
    <col min="13570" max="13570" width="6.7109375" style="396" customWidth="1"/>
    <col min="13571" max="13571" width="41.5703125" style="396" customWidth="1"/>
    <col min="13572" max="13578" width="14.7109375" style="396" customWidth="1"/>
    <col min="13579" max="13579" width="16.7109375" style="396" customWidth="1"/>
    <col min="13580" max="13581" width="7.42578125" style="396" customWidth="1"/>
    <col min="13582" max="13825" width="9.140625" style="396"/>
    <col min="13826" max="13826" width="6.7109375" style="396" customWidth="1"/>
    <col min="13827" max="13827" width="41.5703125" style="396" customWidth="1"/>
    <col min="13828" max="13834" width="14.7109375" style="396" customWidth="1"/>
    <col min="13835" max="13835" width="16.7109375" style="396" customWidth="1"/>
    <col min="13836" max="13837" width="7.42578125" style="396" customWidth="1"/>
    <col min="13838" max="14081" width="9.140625" style="396"/>
    <col min="14082" max="14082" width="6.7109375" style="396" customWidth="1"/>
    <col min="14083" max="14083" width="41.5703125" style="396" customWidth="1"/>
    <col min="14084" max="14090" width="14.7109375" style="396" customWidth="1"/>
    <col min="14091" max="14091" width="16.7109375" style="396" customWidth="1"/>
    <col min="14092" max="14093" width="7.42578125" style="396" customWidth="1"/>
    <col min="14094" max="14337" width="9.140625" style="396"/>
    <col min="14338" max="14338" width="6.7109375" style="396" customWidth="1"/>
    <col min="14339" max="14339" width="41.5703125" style="396" customWidth="1"/>
    <col min="14340" max="14346" width="14.7109375" style="396" customWidth="1"/>
    <col min="14347" max="14347" width="16.7109375" style="396" customWidth="1"/>
    <col min="14348" max="14349" width="7.42578125" style="396" customWidth="1"/>
    <col min="14350" max="14593" width="9.140625" style="396"/>
    <col min="14594" max="14594" width="6.7109375" style="396" customWidth="1"/>
    <col min="14595" max="14595" width="41.5703125" style="396" customWidth="1"/>
    <col min="14596" max="14602" width="14.7109375" style="396" customWidth="1"/>
    <col min="14603" max="14603" width="16.7109375" style="396" customWidth="1"/>
    <col min="14604" max="14605" width="7.42578125" style="396" customWidth="1"/>
    <col min="14606" max="14849" width="9.140625" style="396"/>
    <col min="14850" max="14850" width="6.7109375" style="396" customWidth="1"/>
    <col min="14851" max="14851" width="41.5703125" style="396" customWidth="1"/>
    <col min="14852" max="14858" width="14.7109375" style="396" customWidth="1"/>
    <col min="14859" max="14859" width="16.7109375" style="396" customWidth="1"/>
    <col min="14860" max="14861" width="7.42578125" style="396" customWidth="1"/>
    <col min="14862" max="15105" width="9.140625" style="396"/>
    <col min="15106" max="15106" width="6.7109375" style="396" customWidth="1"/>
    <col min="15107" max="15107" width="41.5703125" style="396" customWidth="1"/>
    <col min="15108" max="15114" width="14.7109375" style="396" customWidth="1"/>
    <col min="15115" max="15115" width="16.7109375" style="396" customWidth="1"/>
    <col min="15116" max="15117" width="7.42578125" style="396" customWidth="1"/>
    <col min="15118" max="15361" width="9.140625" style="396"/>
    <col min="15362" max="15362" width="6.7109375" style="396" customWidth="1"/>
    <col min="15363" max="15363" width="41.5703125" style="396" customWidth="1"/>
    <col min="15364" max="15370" width="14.7109375" style="396" customWidth="1"/>
    <col min="15371" max="15371" width="16.7109375" style="396" customWidth="1"/>
    <col min="15372" max="15373" width="7.42578125" style="396" customWidth="1"/>
    <col min="15374" max="15617" width="9.140625" style="396"/>
    <col min="15618" max="15618" width="6.7109375" style="396" customWidth="1"/>
    <col min="15619" max="15619" width="41.5703125" style="396" customWidth="1"/>
    <col min="15620" max="15626" width="14.7109375" style="396" customWidth="1"/>
    <col min="15627" max="15627" width="16.7109375" style="396" customWidth="1"/>
    <col min="15628" max="15629" width="7.42578125" style="396" customWidth="1"/>
    <col min="15630" max="15873" width="9.140625" style="396"/>
    <col min="15874" max="15874" width="6.7109375" style="396" customWidth="1"/>
    <col min="15875" max="15875" width="41.5703125" style="396" customWidth="1"/>
    <col min="15876" max="15882" width="14.7109375" style="396" customWidth="1"/>
    <col min="15883" max="15883" width="16.7109375" style="396" customWidth="1"/>
    <col min="15884" max="15885" width="7.42578125" style="396" customWidth="1"/>
    <col min="15886" max="16129" width="9.140625" style="396"/>
    <col min="16130" max="16130" width="6.7109375" style="396" customWidth="1"/>
    <col min="16131" max="16131" width="41.5703125" style="396" customWidth="1"/>
    <col min="16132" max="16138" width="14.7109375" style="396" customWidth="1"/>
    <col min="16139" max="16139" width="16.7109375" style="396" customWidth="1"/>
    <col min="16140" max="16141" width="7.42578125" style="396" customWidth="1"/>
    <col min="16142" max="16384" width="9.140625" style="396"/>
  </cols>
  <sheetData>
    <row r="1" spans="1:14" ht="14.25" x14ac:dyDescent="0.2">
      <c r="M1" s="401"/>
    </row>
    <row r="2" spans="1:14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14" ht="20.100000000000001" customHeight="1" x14ac:dyDescent="0.25">
      <c r="A4" s="405" t="s">
        <v>233</v>
      </c>
      <c r="L4" s="472"/>
    </row>
    <row r="5" spans="1:14" ht="15" customHeight="1" thickBot="1" x14ac:dyDescent="0.3">
      <c r="A5" s="405"/>
      <c r="M5" s="472" t="s">
        <v>0</v>
      </c>
    </row>
    <row r="6" spans="1:14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408" t="s">
        <v>108</v>
      </c>
      <c r="E6" s="502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496" t="s">
        <v>111</v>
      </c>
      <c r="M6" s="496" t="s">
        <v>141</v>
      </c>
    </row>
    <row r="7" spans="1:14" s="422" customFormat="1" ht="20.100000000000001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420"/>
      <c r="M7" s="421"/>
    </row>
    <row r="8" spans="1:14" s="424" customFormat="1" ht="15" customHeight="1" x14ac:dyDescent="0.2">
      <c r="A8" s="588">
        <v>6172</v>
      </c>
      <c r="B8" s="782" t="s">
        <v>161</v>
      </c>
      <c r="C8" s="776">
        <v>420395</v>
      </c>
      <c r="D8" s="636">
        <v>430316.11</v>
      </c>
      <c r="E8" s="591">
        <v>444850</v>
      </c>
      <c r="F8" s="592">
        <v>462816.5</v>
      </c>
      <c r="G8" s="783">
        <v>296565.40999999997</v>
      </c>
      <c r="H8" s="773">
        <v>352099</v>
      </c>
      <c r="I8" s="594">
        <v>93329</v>
      </c>
      <c r="J8" s="595">
        <v>44657</v>
      </c>
      <c r="K8" s="539">
        <f>SUM(H8:J8)</f>
        <v>490085</v>
      </c>
      <c r="L8" s="634">
        <f>K8/E8*100</f>
        <v>110.16859615600765</v>
      </c>
      <c r="M8" s="541">
        <f>K8/F8*100</f>
        <v>105.8918599488134</v>
      </c>
      <c r="N8" s="430"/>
    </row>
    <row r="9" spans="1:14" s="427" customFormat="1" ht="15" customHeight="1" x14ac:dyDescent="0.2">
      <c r="A9" s="514"/>
      <c r="B9" s="432" t="s">
        <v>150</v>
      </c>
      <c r="C9" s="778"/>
      <c r="D9" s="683"/>
      <c r="E9" s="572"/>
      <c r="F9" s="571"/>
      <c r="G9" s="779"/>
      <c r="H9" s="780"/>
      <c r="I9" s="568"/>
      <c r="J9" s="567"/>
      <c r="K9" s="601"/>
      <c r="L9" s="565"/>
      <c r="M9" s="426"/>
      <c r="N9" s="663"/>
    </row>
    <row r="10" spans="1:14" s="427" customFormat="1" ht="15" customHeight="1" x14ac:dyDescent="0.2">
      <c r="A10" s="514"/>
      <c r="B10" s="425" t="s">
        <v>160</v>
      </c>
      <c r="C10" s="778"/>
      <c r="D10" s="683"/>
      <c r="E10" s="572"/>
      <c r="F10" s="571"/>
      <c r="G10" s="779"/>
      <c r="H10" s="780">
        <v>346905</v>
      </c>
      <c r="I10" s="568">
        <v>91513</v>
      </c>
      <c r="J10" s="567">
        <v>44657</v>
      </c>
      <c r="K10" s="601">
        <f>SUM(H10:J10)</f>
        <v>483075</v>
      </c>
      <c r="L10" s="565" t="s">
        <v>91</v>
      </c>
      <c r="M10" s="426" t="s">
        <v>91</v>
      </c>
      <c r="N10" s="663"/>
    </row>
    <row r="11" spans="1:14" s="424" customFormat="1" ht="25.5" x14ac:dyDescent="0.2">
      <c r="A11" s="492">
        <v>6330</v>
      </c>
      <c r="B11" s="552" t="s">
        <v>172</v>
      </c>
      <c r="C11" s="777">
        <v>0</v>
      </c>
      <c r="D11" s="681">
        <v>11768</v>
      </c>
      <c r="E11" s="520">
        <v>0</v>
      </c>
      <c r="F11" s="743">
        <v>13233.5</v>
      </c>
      <c r="G11" s="784">
        <v>9816.75</v>
      </c>
      <c r="H11" s="774">
        <v>0</v>
      </c>
      <c r="I11" s="485">
        <v>0</v>
      </c>
      <c r="J11" s="484">
        <v>0</v>
      </c>
      <c r="K11" s="483">
        <f>SUM(H11:J11)</f>
        <v>0</v>
      </c>
      <c r="L11" s="493" t="s">
        <v>91</v>
      </c>
      <c r="M11" s="431">
        <f>K11/F11*100</f>
        <v>0</v>
      </c>
      <c r="N11" s="430"/>
    </row>
    <row r="12" spans="1:14" s="424" customFormat="1" ht="15" customHeight="1" thickBot="1" x14ac:dyDescent="0.25">
      <c r="A12" s="492">
        <v>6409</v>
      </c>
      <c r="B12" s="491" t="s">
        <v>173</v>
      </c>
      <c r="C12" s="777">
        <v>11768</v>
      </c>
      <c r="D12" s="681">
        <v>0</v>
      </c>
      <c r="E12" s="520">
        <v>12800</v>
      </c>
      <c r="F12" s="743">
        <v>0</v>
      </c>
      <c r="G12" s="784">
        <v>0</v>
      </c>
      <c r="H12" s="775">
        <v>9907</v>
      </c>
      <c r="I12" s="485">
        <v>2615</v>
      </c>
      <c r="J12" s="484">
        <v>1307</v>
      </c>
      <c r="K12" s="483">
        <f>SUM(H12:J12)</f>
        <v>13829</v>
      </c>
      <c r="L12" s="482">
        <f>K12/E12*100</f>
        <v>108.0390625</v>
      </c>
      <c r="M12" s="481" t="s">
        <v>91</v>
      </c>
      <c r="N12" s="430"/>
    </row>
    <row r="13" spans="1:14" s="402" customFormat="1" ht="20.100000000000001" customHeight="1" thickBot="1" x14ac:dyDescent="0.3">
      <c r="A13" s="433"/>
      <c r="B13" s="434" t="s">
        <v>129</v>
      </c>
      <c r="C13" s="734">
        <f>SUM(C8:C12)</f>
        <v>432163</v>
      </c>
      <c r="D13" s="598">
        <f t="shared" ref="D13:F13" si="0">SUM(D8:D12)</f>
        <v>442084.11</v>
      </c>
      <c r="E13" s="480">
        <f t="shared" si="0"/>
        <v>457650</v>
      </c>
      <c r="F13" s="598">
        <f t="shared" si="0"/>
        <v>476050</v>
      </c>
      <c r="G13" s="785">
        <f>SUM(G8:G12)</f>
        <v>306382.15999999997</v>
      </c>
      <c r="H13" s="480">
        <f>H8+H11+H12</f>
        <v>362006</v>
      </c>
      <c r="I13" s="480">
        <f t="shared" ref="I13:K13" si="1">I8+I11+I12</f>
        <v>95944</v>
      </c>
      <c r="J13" s="475">
        <f t="shared" si="1"/>
        <v>45964</v>
      </c>
      <c r="K13" s="474">
        <f t="shared" si="1"/>
        <v>503914</v>
      </c>
      <c r="L13" s="459">
        <f>K13/E13*100</f>
        <v>110.10903528897629</v>
      </c>
      <c r="M13" s="435">
        <f>K13/F13*100</f>
        <v>105.85316668417184</v>
      </c>
      <c r="N13" s="436"/>
    </row>
    <row r="14" spans="1:14" ht="15" customHeight="1" x14ac:dyDescent="0.25">
      <c r="A14" s="437"/>
      <c r="B14" s="437"/>
      <c r="C14" s="438"/>
      <c r="D14" s="638"/>
      <c r="E14" s="438"/>
      <c r="F14" s="439"/>
      <c r="G14" s="439"/>
      <c r="H14" s="440"/>
      <c r="I14" s="440"/>
      <c r="J14" s="440"/>
      <c r="K14" s="440"/>
      <c r="L14" s="458"/>
      <c r="M14" s="442"/>
      <c r="N14" s="430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horizontalDpi="300" verticalDpi="300" r:id="rId1"/>
  <headerFooter alignWithMargins="0"/>
  <ignoredErrors>
    <ignoredError sqref="K8 K10:K12" formulaRange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zoomScaleNormal="100" workbookViewId="0">
      <selection activeCell="M9" sqref="M9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2" ht="14.25" x14ac:dyDescent="0.2">
      <c r="M1" s="401"/>
    </row>
    <row r="2" spans="1:22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2" ht="20.100000000000001" customHeight="1" x14ac:dyDescent="0.25">
      <c r="A4" s="405" t="s">
        <v>208</v>
      </c>
      <c r="L4" s="404"/>
    </row>
    <row r="5" spans="1:22" ht="15" customHeight="1" thickBot="1" x14ac:dyDescent="0.3">
      <c r="A5" s="405"/>
      <c r="M5" s="404" t="s">
        <v>0</v>
      </c>
    </row>
    <row r="6" spans="1:22" s="413" customFormat="1" ht="35.25" customHeight="1" thickBot="1" x14ac:dyDescent="0.25">
      <c r="A6" s="406" t="s">
        <v>139</v>
      </c>
      <c r="B6" s="406" t="s">
        <v>140</v>
      </c>
      <c r="C6" s="407" t="s">
        <v>90</v>
      </c>
      <c r="D6" s="408" t="s">
        <v>108</v>
      </c>
      <c r="E6" s="407" t="s">
        <v>109</v>
      </c>
      <c r="F6" s="408" t="s">
        <v>392</v>
      </c>
      <c r="G6" s="408" t="s">
        <v>393</v>
      </c>
      <c r="H6" s="409" t="s">
        <v>133</v>
      </c>
      <c r="I6" s="410" t="s">
        <v>134</v>
      </c>
      <c r="J6" s="498" t="s">
        <v>359</v>
      </c>
      <c r="K6" s="411" t="s">
        <v>135</v>
      </c>
      <c r="L6" s="412" t="s">
        <v>111</v>
      </c>
      <c r="M6" s="412" t="s">
        <v>141</v>
      </c>
    </row>
    <row r="7" spans="1:22" s="422" customFormat="1" ht="20.100000000000001" customHeight="1" thickBot="1" x14ac:dyDescent="0.3">
      <c r="A7" s="414"/>
      <c r="B7" s="415" t="s">
        <v>142</v>
      </c>
      <c r="C7" s="416"/>
      <c r="D7" s="597"/>
      <c r="E7" s="416"/>
      <c r="F7" s="417"/>
      <c r="G7" s="417"/>
      <c r="H7" s="418"/>
      <c r="I7" s="418"/>
      <c r="J7" s="418"/>
      <c r="K7" s="419"/>
      <c r="L7" s="420"/>
      <c r="M7" s="421"/>
    </row>
    <row r="8" spans="1:22" s="424" customFormat="1" ht="26.25" thickBot="1" x14ac:dyDescent="0.25">
      <c r="A8" s="538">
        <v>3636</v>
      </c>
      <c r="B8" s="445" t="s">
        <v>183</v>
      </c>
      <c r="C8" s="537">
        <v>0</v>
      </c>
      <c r="D8" s="664">
        <v>0</v>
      </c>
      <c r="E8" s="536">
        <v>0</v>
      </c>
      <c r="F8" s="535">
        <v>10445.65</v>
      </c>
      <c r="G8" s="534">
        <v>580.20000000000005</v>
      </c>
      <c r="H8" s="533">
        <v>0</v>
      </c>
      <c r="I8" s="532">
        <v>4400</v>
      </c>
      <c r="J8" s="531">
        <v>0</v>
      </c>
      <c r="K8" s="539">
        <f>SUM(H8:J8)</f>
        <v>4400</v>
      </c>
      <c r="L8" s="596" t="s">
        <v>91</v>
      </c>
      <c r="M8" s="541">
        <f>K8/F8*100</f>
        <v>42.122797528157655</v>
      </c>
      <c r="N8" s="423"/>
      <c r="O8" s="423"/>
      <c r="P8" s="423"/>
      <c r="Q8" s="423"/>
      <c r="R8" s="423"/>
      <c r="S8" s="423"/>
      <c r="T8" s="423"/>
      <c r="U8" s="423"/>
      <c r="V8" s="423"/>
    </row>
    <row r="9" spans="1:22" s="402" customFormat="1" ht="20.100000000000001" customHeight="1" thickBot="1" x14ac:dyDescent="0.3">
      <c r="A9" s="433"/>
      <c r="B9" s="434" t="s">
        <v>129</v>
      </c>
      <c r="C9" s="480">
        <f t="shared" ref="C9:K9" si="0">SUM(C8:C8)</f>
        <v>0</v>
      </c>
      <c r="D9" s="598">
        <f t="shared" si="0"/>
        <v>0</v>
      </c>
      <c r="E9" s="479">
        <f t="shared" si="0"/>
        <v>0</v>
      </c>
      <c r="F9" s="478">
        <f t="shared" si="0"/>
        <v>10445.65</v>
      </c>
      <c r="G9" s="575">
        <f t="shared" si="0"/>
        <v>580.20000000000005</v>
      </c>
      <c r="H9" s="477">
        <f t="shared" si="0"/>
        <v>0</v>
      </c>
      <c r="I9" s="476">
        <f t="shared" si="0"/>
        <v>4400</v>
      </c>
      <c r="J9" s="475">
        <f t="shared" si="0"/>
        <v>0</v>
      </c>
      <c r="K9" s="474">
        <f t="shared" si="0"/>
        <v>4400</v>
      </c>
      <c r="L9" s="512" t="s">
        <v>91</v>
      </c>
      <c r="M9" s="435">
        <f>K9/F9*100</f>
        <v>42.122797528157655</v>
      </c>
      <c r="N9" s="436"/>
    </row>
    <row r="10" spans="1:22" ht="15" customHeight="1" x14ac:dyDescent="0.25">
      <c r="A10" s="437"/>
      <c r="B10" s="437"/>
      <c r="C10" s="438"/>
      <c r="D10" s="638"/>
      <c r="E10" s="438"/>
      <c r="F10" s="439"/>
      <c r="G10" s="439"/>
      <c r="H10" s="440"/>
      <c r="I10" s="440"/>
      <c r="J10" s="440"/>
      <c r="K10" s="440"/>
      <c r="L10" s="441"/>
      <c r="M10" s="442"/>
      <c r="N10" s="430"/>
    </row>
    <row r="11" spans="1:22" ht="15" customHeight="1" x14ac:dyDescent="0.25">
      <c r="A11" s="437"/>
      <c r="B11" s="437"/>
      <c r="C11" s="438"/>
      <c r="D11" s="638"/>
      <c r="E11" s="438"/>
      <c r="F11" s="439"/>
      <c r="G11" s="439"/>
      <c r="H11" s="440"/>
      <c r="I11" s="440"/>
      <c r="J11" s="440"/>
      <c r="K11" s="440"/>
      <c r="L11" s="441"/>
      <c r="M11" s="442"/>
      <c r="N11" s="430"/>
    </row>
    <row r="13" spans="1:22" x14ac:dyDescent="0.2">
      <c r="K13" s="1116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" formulaRange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zoomScaleNormal="100" workbookViewId="0">
      <selection activeCell="M8" sqref="M8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257" width="9.140625" style="396"/>
    <col min="258" max="258" width="6.7109375" style="396" customWidth="1"/>
    <col min="259" max="259" width="41.5703125" style="396" customWidth="1"/>
    <col min="260" max="266" width="14.7109375" style="396" customWidth="1"/>
    <col min="267" max="267" width="16.7109375" style="396" customWidth="1"/>
    <col min="268" max="269" width="7.42578125" style="396" customWidth="1"/>
    <col min="270" max="513" width="9.140625" style="396"/>
    <col min="514" max="514" width="6.7109375" style="396" customWidth="1"/>
    <col min="515" max="515" width="41.5703125" style="396" customWidth="1"/>
    <col min="516" max="522" width="14.7109375" style="396" customWidth="1"/>
    <col min="523" max="523" width="16.7109375" style="396" customWidth="1"/>
    <col min="524" max="525" width="7.42578125" style="396" customWidth="1"/>
    <col min="526" max="769" width="9.140625" style="396"/>
    <col min="770" max="770" width="6.7109375" style="396" customWidth="1"/>
    <col min="771" max="771" width="41.5703125" style="396" customWidth="1"/>
    <col min="772" max="778" width="14.7109375" style="396" customWidth="1"/>
    <col min="779" max="779" width="16.7109375" style="396" customWidth="1"/>
    <col min="780" max="781" width="7.42578125" style="396" customWidth="1"/>
    <col min="782" max="1025" width="9.140625" style="396"/>
    <col min="1026" max="1026" width="6.7109375" style="396" customWidth="1"/>
    <col min="1027" max="1027" width="41.5703125" style="396" customWidth="1"/>
    <col min="1028" max="1034" width="14.7109375" style="396" customWidth="1"/>
    <col min="1035" max="1035" width="16.7109375" style="396" customWidth="1"/>
    <col min="1036" max="1037" width="7.42578125" style="396" customWidth="1"/>
    <col min="1038" max="1281" width="9.140625" style="396"/>
    <col min="1282" max="1282" width="6.7109375" style="396" customWidth="1"/>
    <col min="1283" max="1283" width="41.5703125" style="396" customWidth="1"/>
    <col min="1284" max="1290" width="14.7109375" style="396" customWidth="1"/>
    <col min="1291" max="1291" width="16.7109375" style="396" customWidth="1"/>
    <col min="1292" max="1293" width="7.42578125" style="396" customWidth="1"/>
    <col min="1294" max="1537" width="9.140625" style="396"/>
    <col min="1538" max="1538" width="6.7109375" style="396" customWidth="1"/>
    <col min="1539" max="1539" width="41.5703125" style="396" customWidth="1"/>
    <col min="1540" max="1546" width="14.7109375" style="396" customWidth="1"/>
    <col min="1547" max="1547" width="16.7109375" style="396" customWidth="1"/>
    <col min="1548" max="1549" width="7.42578125" style="396" customWidth="1"/>
    <col min="1550" max="1793" width="9.140625" style="396"/>
    <col min="1794" max="1794" width="6.7109375" style="396" customWidth="1"/>
    <col min="1795" max="1795" width="41.5703125" style="396" customWidth="1"/>
    <col min="1796" max="1802" width="14.7109375" style="396" customWidth="1"/>
    <col min="1803" max="1803" width="16.7109375" style="396" customWidth="1"/>
    <col min="1804" max="1805" width="7.42578125" style="396" customWidth="1"/>
    <col min="1806" max="2049" width="9.140625" style="396"/>
    <col min="2050" max="2050" width="6.7109375" style="396" customWidth="1"/>
    <col min="2051" max="2051" width="41.5703125" style="396" customWidth="1"/>
    <col min="2052" max="2058" width="14.7109375" style="396" customWidth="1"/>
    <col min="2059" max="2059" width="16.7109375" style="396" customWidth="1"/>
    <col min="2060" max="2061" width="7.42578125" style="396" customWidth="1"/>
    <col min="2062" max="2305" width="9.140625" style="396"/>
    <col min="2306" max="2306" width="6.7109375" style="396" customWidth="1"/>
    <col min="2307" max="2307" width="41.5703125" style="396" customWidth="1"/>
    <col min="2308" max="2314" width="14.7109375" style="396" customWidth="1"/>
    <col min="2315" max="2315" width="16.7109375" style="396" customWidth="1"/>
    <col min="2316" max="2317" width="7.42578125" style="396" customWidth="1"/>
    <col min="2318" max="2561" width="9.140625" style="396"/>
    <col min="2562" max="2562" width="6.7109375" style="396" customWidth="1"/>
    <col min="2563" max="2563" width="41.5703125" style="396" customWidth="1"/>
    <col min="2564" max="2570" width="14.7109375" style="396" customWidth="1"/>
    <col min="2571" max="2571" width="16.7109375" style="396" customWidth="1"/>
    <col min="2572" max="2573" width="7.42578125" style="396" customWidth="1"/>
    <col min="2574" max="2817" width="9.140625" style="396"/>
    <col min="2818" max="2818" width="6.7109375" style="396" customWidth="1"/>
    <col min="2819" max="2819" width="41.5703125" style="396" customWidth="1"/>
    <col min="2820" max="2826" width="14.7109375" style="396" customWidth="1"/>
    <col min="2827" max="2827" width="16.7109375" style="396" customWidth="1"/>
    <col min="2828" max="2829" width="7.42578125" style="396" customWidth="1"/>
    <col min="2830" max="3073" width="9.140625" style="396"/>
    <col min="3074" max="3074" width="6.7109375" style="396" customWidth="1"/>
    <col min="3075" max="3075" width="41.5703125" style="396" customWidth="1"/>
    <col min="3076" max="3082" width="14.7109375" style="396" customWidth="1"/>
    <col min="3083" max="3083" width="16.7109375" style="396" customWidth="1"/>
    <col min="3084" max="3085" width="7.42578125" style="396" customWidth="1"/>
    <col min="3086" max="3329" width="9.140625" style="396"/>
    <col min="3330" max="3330" width="6.7109375" style="396" customWidth="1"/>
    <col min="3331" max="3331" width="41.5703125" style="396" customWidth="1"/>
    <col min="3332" max="3338" width="14.7109375" style="396" customWidth="1"/>
    <col min="3339" max="3339" width="16.7109375" style="396" customWidth="1"/>
    <col min="3340" max="3341" width="7.42578125" style="396" customWidth="1"/>
    <col min="3342" max="3585" width="9.140625" style="396"/>
    <col min="3586" max="3586" width="6.7109375" style="396" customWidth="1"/>
    <col min="3587" max="3587" width="41.5703125" style="396" customWidth="1"/>
    <col min="3588" max="3594" width="14.7109375" style="396" customWidth="1"/>
    <col min="3595" max="3595" width="16.7109375" style="396" customWidth="1"/>
    <col min="3596" max="3597" width="7.42578125" style="396" customWidth="1"/>
    <col min="3598" max="3841" width="9.140625" style="396"/>
    <col min="3842" max="3842" width="6.7109375" style="396" customWidth="1"/>
    <col min="3843" max="3843" width="41.5703125" style="396" customWidth="1"/>
    <col min="3844" max="3850" width="14.7109375" style="396" customWidth="1"/>
    <col min="3851" max="3851" width="16.7109375" style="396" customWidth="1"/>
    <col min="3852" max="3853" width="7.42578125" style="396" customWidth="1"/>
    <col min="3854" max="4097" width="9.140625" style="396"/>
    <col min="4098" max="4098" width="6.7109375" style="396" customWidth="1"/>
    <col min="4099" max="4099" width="41.5703125" style="396" customWidth="1"/>
    <col min="4100" max="4106" width="14.7109375" style="396" customWidth="1"/>
    <col min="4107" max="4107" width="16.7109375" style="396" customWidth="1"/>
    <col min="4108" max="4109" width="7.42578125" style="396" customWidth="1"/>
    <col min="4110" max="4353" width="9.140625" style="396"/>
    <col min="4354" max="4354" width="6.7109375" style="396" customWidth="1"/>
    <col min="4355" max="4355" width="41.5703125" style="396" customWidth="1"/>
    <col min="4356" max="4362" width="14.7109375" style="396" customWidth="1"/>
    <col min="4363" max="4363" width="16.7109375" style="396" customWidth="1"/>
    <col min="4364" max="4365" width="7.42578125" style="396" customWidth="1"/>
    <col min="4366" max="4609" width="9.140625" style="396"/>
    <col min="4610" max="4610" width="6.7109375" style="396" customWidth="1"/>
    <col min="4611" max="4611" width="41.5703125" style="396" customWidth="1"/>
    <col min="4612" max="4618" width="14.7109375" style="396" customWidth="1"/>
    <col min="4619" max="4619" width="16.7109375" style="396" customWidth="1"/>
    <col min="4620" max="4621" width="7.42578125" style="396" customWidth="1"/>
    <col min="4622" max="4865" width="9.140625" style="396"/>
    <col min="4866" max="4866" width="6.7109375" style="396" customWidth="1"/>
    <col min="4867" max="4867" width="41.5703125" style="396" customWidth="1"/>
    <col min="4868" max="4874" width="14.7109375" style="396" customWidth="1"/>
    <col min="4875" max="4875" width="16.7109375" style="396" customWidth="1"/>
    <col min="4876" max="4877" width="7.42578125" style="396" customWidth="1"/>
    <col min="4878" max="5121" width="9.140625" style="396"/>
    <col min="5122" max="5122" width="6.7109375" style="396" customWidth="1"/>
    <col min="5123" max="5123" width="41.5703125" style="396" customWidth="1"/>
    <col min="5124" max="5130" width="14.7109375" style="396" customWidth="1"/>
    <col min="5131" max="5131" width="16.7109375" style="396" customWidth="1"/>
    <col min="5132" max="5133" width="7.42578125" style="396" customWidth="1"/>
    <col min="5134" max="5377" width="9.140625" style="396"/>
    <col min="5378" max="5378" width="6.7109375" style="396" customWidth="1"/>
    <col min="5379" max="5379" width="41.5703125" style="396" customWidth="1"/>
    <col min="5380" max="5386" width="14.7109375" style="396" customWidth="1"/>
    <col min="5387" max="5387" width="16.7109375" style="396" customWidth="1"/>
    <col min="5388" max="5389" width="7.42578125" style="396" customWidth="1"/>
    <col min="5390" max="5633" width="9.140625" style="396"/>
    <col min="5634" max="5634" width="6.7109375" style="396" customWidth="1"/>
    <col min="5635" max="5635" width="41.5703125" style="396" customWidth="1"/>
    <col min="5636" max="5642" width="14.7109375" style="396" customWidth="1"/>
    <col min="5643" max="5643" width="16.7109375" style="396" customWidth="1"/>
    <col min="5644" max="5645" width="7.42578125" style="396" customWidth="1"/>
    <col min="5646" max="5889" width="9.140625" style="396"/>
    <col min="5890" max="5890" width="6.7109375" style="396" customWidth="1"/>
    <col min="5891" max="5891" width="41.5703125" style="396" customWidth="1"/>
    <col min="5892" max="5898" width="14.7109375" style="396" customWidth="1"/>
    <col min="5899" max="5899" width="16.7109375" style="396" customWidth="1"/>
    <col min="5900" max="5901" width="7.42578125" style="396" customWidth="1"/>
    <col min="5902" max="6145" width="9.140625" style="396"/>
    <col min="6146" max="6146" width="6.7109375" style="396" customWidth="1"/>
    <col min="6147" max="6147" width="41.5703125" style="396" customWidth="1"/>
    <col min="6148" max="6154" width="14.7109375" style="396" customWidth="1"/>
    <col min="6155" max="6155" width="16.7109375" style="396" customWidth="1"/>
    <col min="6156" max="6157" width="7.42578125" style="396" customWidth="1"/>
    <col min="6158" max="6401" width="9.140625" style="396"/>
    <col min="6402" max="6402" width="6.7109375" style="396" customWidth="1"/>
    <col min="6403" max="6403" width="41.5703125" style="396" customWidth="1"/>
    <col min="6404" max="6410" width="14.7109375" style="396" customWidth="1"/>
    <col min="6411" max="6411" width="16.7109375" style="396" customWidth="1"/>
    <col min="6412" max="6413" width="7.42578125" style="396" customWidth="1"/>
    <col min="6414" max="6657" width="9.140625" style="396"/>
    <col min="6658" max="6658" width="6.7109375" style="396" customWidth="1"/>
    <col min="6659" max="6659" width="41.5703125" style="396" customWidth="1"/>
    <col min="6660" max="6666" width="14.7109375" style="396" customWidth="1"/>
    <col min="6667" max="6667" width="16.7109375" style="396" customWidth="1"/>
    <col min="6668" max="6669" width="7.42578125" style="396" customWidth="1"/>
    <col min="6670" max="6913" width="9.140625" style="396"/>
    <col min="6914" max="6914" width="6.7109375" style="396" customWidth="1"/>
    <col min="6915" max="6915" width="41.5703125" style="396" customWidth="1"/>
    <col min="6916" max="6922" width="14.7109375" style="396" customWidth="1"/>
    <col min="6923" max="6923" width="16.7109375" style="396" customWidth="1"/>
    <col min="6924" max="6925" width="7.42578125" style="396" customWidth="1"/>
    <col min="6926" max="7169" width="9.140625" style="396"/>
    <col min="7170" max="7170" width="6.7109375" style="396" customWidth="1"/>
    <col min="7171" max="7171" width="41.5703125" style="396" customWidth="1"/>
    <col min="7172" max="7178" width="14.7109375" style="396" customWidth="1"/>
    <col min="7179" max="7179" width="16.7109375" style="396" customWidth="1"/>
    <col min="7180" max="7181" width="7.42578125" style="396" customWidth="1"/>
    <col min="7182" max="7425" width="9.140625" style="396"/>
    <col min="7426" max="7426" width="6.7109375" style="396" customWidth="1"/>
    <col min="7427" max="7427" width="41.5703125" style="396" customWidth="1"/>
    <col min="7428" max="7434" width="14.7109375" style="396" customWidth="1"/>
    <col min="7435" max="7435" width="16.7109375" style="396" customWidth="1"/>
    <col min="7436" max="7437" width="7.42578125" style="396" customWidth="1"/>
    <col min="7438" max="7681" width="9.140625" style="396"/>
    <col min="7682" max="7682" width="6.7109375" style="396" customWidth="1"/>
    <col min="7683" max="7683" width="41.5703125" style="396" customWidth="1"/>
    <col min="7684" max="7690" width="14.7109375" style="396" customWidth="1"/>
    <col min="7691" max="7691" width="16.7109375" style="396" customWidth="1"/>
    <col min="7692" max="7693" width="7.42578125" style="396" customWidth="1"/>
    <col min="7694" max="7937" width="9.140625" style="396"/>
    <col min="7938" max="7938" width="6.7109375" style="396" customWidth="1"/>
    <col min="7939" max="7939" width="41.5703125" style="396" customWidth="1"/>
    <col min="7940" max="7946" width="14.7109375" style="396" customWidth="1"/>
    <col min="7947" max="7947" width="16.7109375" style="396" customWidth="1"/>
    <col min="7948" max="7949" width="7.42578125" style="396" customWidth="1"/>
    <col min="7950" max="8193" width="9.140625" style="396"/>
    <col min="8194" max="8194" width="6.7109375" style="396" customWidth="1"/>
    <col min="8195" max="8195" width="41.5703125" style="396" customWidth="1"/>
    <col min="8196" max="8202" width="14.7109375" style="396" customWidth="1"/>
    <col min="8203" max="8203" width="16.7109375" style="396" customWidth="1"/>
    <col min="8204" max="8205" width="7.42578125" style="396" customWidth="1"/>
    <col min="8206" max="8449" width="9.140625" style="396"/>
    <col min="8450" max="8450" width="6.7109375" style="396" customWidth="1"/>
    <col min="8451" max="8451" width="41.5703125" style="396" customWidth="1"/>
    <col min="8452" max="8458" width="14.7109375" style="396" customWidth="1"/>
    <col min="8459" max="8459" width="16.7109375" style="396" customWidth="1"/>
    <col min="8460" max="8461" width="7.42578125" style="396" customWidth="1"/>
    <col min="8462" max="8705" width="9.140625" style="396"/>
    <col min="8706" max="8706" width="6.7109375" style="396" customWidth="1"/>
    <col min="8707" max="8707" width="41.5703125" style="396" customWidth="1"/>
    <col min="8708" max="8714" width="14.7109375" style="396" customWidth="1"/>
    <col min="8715" max="8715" width="16.7109375" style="396" customWidth="1"/>
    <col min="8716" max="8717" width="7.42578125" style="396" customWidth="1"/>
    <col min="8718" max="8961" width="9.140625" style="396"/>
    <col min="8962" max="8962" width="6.7109375" style="396" customWidth="1"/>
    <col min="8963" max="8963" width="41.5703125" style="396" customWidth="1"/>
    <col min="8964" max="8970" width="14.7109375" style="396" customWidth="1"/>
    <col min="8971" max="8971" width="16.7109375" style="396" customWidth="1"/>
    <col min="8972" max="8973" width="7.42578125" style="396" customWidth="1"/>
    <col min="8974" max="9217" width="9.140625" style="396"/>
    <col min="9218" max="9218" width="6.7109375" style="396" customWidth="1"/>
    <col min="9219" max="9219" width="41.5703125" style="396" customWidth="1"/>
    <col min="9220" max="9226" width="14.7109375" style="396" customWidth="1"/>
    <col min="9227" max="9227" width="16.7109375" style="396" customWidth="1"/>
    <col min="9228" max="9229" width="7.42578125" style="396" customWidth="1"/>
    <col min="9230" max="9473" width="9.140625" style="396"/>
    <col min="9474" max="9474" width="6.7109375" style="396" customWidth="1"/>
    <col min="9475" max="9475" width="41.5703125" style="396" customWidth="1"/>
    <col min="9476" max="9482" width="14.7109375" style="396" customWidth="1"/>
    <col min="9483" max="9483" width="16.7109375" style="396" customWidth="1"/>
    <col min="9484" max="9485" width="7.42578125" style="396" customWidth="1"/>
    <col min="9486" max="9729" width="9.140625" style="396"/>
    <col min="9730" max="9730" width="6.7109375" style="396" customWidth="1"/>
    <col min="9731" max="9731" width="41.5703125" style="396" customWidth="1"/>
    <col min="9732" max="9738" width="14.7109375" style="396" customWidth="1"/>
    <col min="9739" max="9739" width="16.7109375" style="396" customWidth="1"/>
    <col min="9740" max="9741" width="7.42578125" style="396" customWidth="1"/>
    <col min="9742" max="9985" width="9.140625" style="396"/>
    <col min="9986" max="9986" width="6.7109375" style="396" customWidth="1"/>
    <col min="9987" max="9987" width="41.5703125" style="396" customWidth="1"/>
    <col min="9988" max="9994" width="14.7109375" style="396" customWidth="1"/>
    <col min="9995" max="9995" width="16.7109375" style="396" customWidth="1"/>
    <col min="9996" max="9997" width="7.42578125" style="396" customWidth="1"/>
    <col min="9998" max="10241" width="9.140625" style="396"/>
    <col min="10242" max="10242" width="6.7109375" style="396" customWidth="1"/>
    <col min="10243" max="10243" width="41.5703125" style="396" customWidth="1"/>
    <col min="10244" max="10250" width="14.7109375" style="396" customWidth="1"/>
    <col min="10251" max="10251" width="16.7109375" style="396" customWidth="1"/>
    <col min="10252" max="10253" width="7.42578125" style="396" customWidth="1"/>
    <col min="10254" max="10497" width="9.140625" style="396"/>
    <col min="10498" max="10498" width="6.7109375" style="396" customWidth="1"/>
    <col min="10499" max="10499" width="41.5703125" style="396" customWidth="1"/>
    <col min="10500" max="10506" width="14.7109375" style="396" customWidth="1"/>
    <col min="10507" max="10507" width="16.7109375" style="396" customWidth="1"/>
    <col min="10508" max="10509" width="7.42578125" style="396" customWidth="1"/>
    <col min="10510" max="10753" width="9.140625" style="396"/>
    <col min="10754" max="10754" width="6.7109375" style="396" customWidth="1"/>
    <col min="10755" max="10755" width="41.5703125" style="396" customWidth="1"/>
    <col min="10756" max="10762" width="14.7109375" style="396" customWidth="1"/>
    <col min="10763" max="10763" width="16.7109375" style="396" customWidth="1"/>
    <col min="10764" max="10765" width="7.42578125" style="396" customWidth="1"/>
    <col min="10766" max="11009" width="9.140625" style="396"/>
    <col min="11010" max="11010" width="6.7109375" style="396" customWidth="1"/>
    <col min="11011" max="11011" width="41.5703125" style="396" customWidth="1"/>
    <col min="11012" max="11018" width="14.7109375" style="396" customWidth="1"/>
    <col min="11019" max="11019" width="16.7109375" style="396" customWidth="1"/>
    <col min="11020" max="11021" width="7.42578125" style="396" customWidth="1"/>
    <col min="11022" max="11265" width="9.140625" style="396"/>
    <col min="11266" max="11266" width="6.7109375" style="396" customWidth="1"/>
    <col min="11267" max="11267" width="41.5703125" style="396" customWidth="1"/>
    <col min="11268" max="11274" width="14.7109375" style="396" customWidth="1"/>
    <col min="11275" max="11275" width="16.7109375" style="396" customWidth="1"/>
    <col min="11276" max="11277" width="7.42578125" style="396" customWidth="1"/>
    <col min="11278" max="11521" width="9.140625" style="396"/>
    <col min="11522" max="11522" width="6.7109375" style="396" customWidth="1"/>
    <col min="11523" max="11523" width="41.5703125" style="396" customWidth="1"/>
    <col min="11524" max="11530" width="14.7109375" style="396" customWidth="1"/>
    <col min="11531" max="11531" width="16.7109375" style="396" customWidth="1"/>
    <col min="11532" max="11533" width="7.42578125" style="396" customWidth="1"/>
    <col min="11534" max="11777" width="9.140625" style="396"/>
    <col min="11778" max="11778" width="6.7109375" style="396" customWidth="1"/>
    <col min="11779" max="11779" width="41.5703125" style="396" customWidth="1"/>
    <col min="11780" max="11786" width="14.7109375" style="396" customWidth="1"/>
    <col min="11787" max="11787" width="16.7109375" style="396" customWidth="1"/>
    <col min="11788" max="11789" width="7.42578125" style="396" customWidth="1"/>
    <col min="11790" max="12033" width="9.140625" style="396"/>
    <col min="12034" max="12034" width="6.7109375" style="396" customWidth="1"/>
    <col min="12035" max="12035" width="41.5703125" style="396" customWidth="1"/>
    <col min="12036" max="12042" width="14.7109375" style="396" customWidth="1"/>
    <col min="12043" max="12043" width="16.7109375" style="396" customWidth="1"/>
    <col min="12044" max="12045" width="7.42578125" style="396" customWidth="1"/>
    <col min="12046" max="12289" width="9.140625" style="396"/>
    <col min="12290" max="12290" width="6.7109375" style="396" customWidth="1"/>
    <col min="12291" max="12291" width="41.5703125" style="396" customWidth="1"/>
    <col min="12292" max="12298" width="14.7109375" style="396" customWidth="1"/>
    <col min="12299" max="12299" width="16.7109375" style="396" customWidth="1"/>
    <col min="12300" max="12301" width="7.42578125" style="396" customWidth="1"/>
    <col min="12302" max="12545" width="9.140625" style="396"/>
    <col min="12546" max="12546" width="6.7109375" style="396" customWidth="1"/>
    <col min="12547" max="12547" width="41.5703125" style="396" customWidth="1"/>
    <col min="12548" max="12554" width="14.7109375" style="396" customWidth="1"/>
    <col min="12555" max="12555" width="16.7109375" style="396" customWidth="1"/>
    <col min="12556" max="12557" width="7.42578125" style="396" customWidth="1"/>
    <col min="12558" max="12801" width="9.140625" style="396"/>
    <col min="12802" max="12802" width="6.7109375" style="396" customWidth="1"/>
    <col min="12803" max="12803" width="41.5703125" style="396" customWidth="1"/>
    <col min="12804" max="12810" width="14.7109375" style="396" customWidth="1"/>
    <col min="12811" max="12811" width="16.7109375" style="396" customWidth="1"/>
    <col min="12812" max="12813" width="7.42578125" style="396" customWidth="1"/>
    <col min="12814" max="13057" width="9.140625" style="396"/>
    <col min="13058" max="13058" width="6.7109375" style="396" customWidth="1"/>
    <col min="13059" max="13059" width="41.5703125" style="396" customWidth="1"/>
    <col min="13060" max="13066" width="14.7109375" style="396" customWidth="1"/>
    <col min="13067" max="13067" width="16.7109375" style="396" customWidth="1"/>
    <col min="13068" max="13069" width="7.42578125" style="396" customWidth="1"/>
    <col min="13070" max="13313" width="9.140625" style="396"/>
    <col min="13314" max="13314" width="6.7109375" style="396" customWidth="1"/>
    <col min="13315" max="13315" width="41.5703125" style="396" customWidth="1"/>
    <col min="13316" max="13322" width="14.7109375" style="396" customWidth="1"/>
    <col min="13323" max="13323" width="16.7109375" style="396" customWidth="1"/>
    <col min="13324" max="13325" width="7.42578125" style="396" customWidth="1"/>
    <col min="13326" max="13569" width="9.140625" style="396"/>
    <col min="13570" max="13570" width="6.7109375" style="396" customWidth="1"/>
    <col min="13571" max="13571" width="41.5703125" style="396" customWidth="1"/>
    <col min="13572" max="13578" width="14.7109375" style="396" customWidth="1"/>
    <col min="13579" max="13579" width="16.7109375" style="396" customWidth="1"/>
    <col min="13580" max="13581" width="7.42578125" style="396" customWidth="1"/>
    <col min="13582" max="13825" width="9.140625" style="396"/>
    <col min="13826" max="13826" width="6.7109375" style="396" customWidth="1"/>
    <col min="13827" max="13827" width="41.5703125" style="396" customWidth="1"/>
    <col min="13828" max="13834" width="14.7109375" style="396" customWidth="1"/>
    <col min="13835" max="13835" width="16.7109375" style="396" customWidth="1"/>
    <col min="13836" max="13837" width="7.42578125" style="396" customWidth="1"/>
    <col min="13838" max="14081" width="9.140625" style="396"/>
    <col min="14082" max="14082" width="6.7109375" style="396" customWidth="1"/>
    <col min="14083" max="14083" width="41.5703125" style="396" customWidth="1"/>
    <col min="14084" max="14090" width="14.7109375" style="396" customWidth="1"/>
    <col min="14091" max="14091" width="16.7109375" style="396" customWidth="1"/>
    <col min="14092" max="14093" width="7.42578125" style="396" customWidth="1"/>
    <col min="14094" max="14337" width="9.140625" style="396"/>
    <col min="14338" max="14338" width="6.7109375" style="396" customWidth="1"/>
    <col min="14339" max="14339" width="41.5703125" style="396" customWidth="1"/>
    <col min="14340" max="14346" width="14.7109375" style="396" customWidth="1"/>
    <col min="14347" max="14347" width="16.7109375" style="396" customWidth="1"/>
    <col min="14348" max="14349" width="7.42578125" style="396" customWidth="1"/>
    <col min="14350" max="14593" width="9.140625" style="396"/>
    <col min="14594" max="14594" width="6.7109375" style="396" customWidth="1"/>
    <col min="14595" max="14595" width="41.5703125" style="396" customWidth="1"/>
    <col min="14596" max="14602" width="14.7109375" style="396" customWidth="1"/>
    <col min="14603" max="14603" width="16.7109375" style="396" customWidth="1"/>
    <col min="14604" max="14605" width="7.42578125" style="396" customWidth="1"/>
    <col min="14606" max="14849" width="9.140625" style="396"/>
    <col min="14850" max="14850" width="6.7109375" style="396" customWidth="1"/>
    <col min="14851" max="14851" width="41.5703125" style="396" customWidth="1"/>
    <col min="14852" max="14858" width="14.7109375" style="396" customWidth="1"/>
    <col min="14859" max="14859" width="16.7109375" style="396" customWidth="1"/>
    <col min="14860" max="14861" width="7.42578125" style="396" customWidth="1"/>
    <col min="14862" max="15105" width="9.140625" style="396"/>
    <col min="15106" max="15106" width="6.7109375" style="396" customWidth="1"/>
    <col min="15107" max="15107" width="41.5703125" style="396" customWidth="1"/>
    <col min="15108" max="15114" width="14.7109375" style="396" customWidth="1"/>
    <col min="15115" max="15115" width="16.7109375" style="396" customWidth="1"/>
    <col min="15116" max="15117" width="7.42578125" style="396" customWidth="1"/>
    <col min="15118" max="15361" width="9.140625" style="396"/>
    <col min="15362" max="15362" width="6.7109375" style="396" customWidth="1"/>
    <col min="15363" max="15363" width="41.5703125" style="396" customWidth="1"/>
    <col min="15364" max="15370" width="14.7109375" style="396" customWidth="1"/>
    <col min="15371" max="15371" width="16.7109375" style="396" customWidth="1"/>
    <col min="15372" max="15373" width="7.42578125" style="396" customWidth="1"/>
    <col min="15374" max="15617" width="9.140625" style="396"/>
    <col min="15618" max="15618" width="6.7109375" style="396" customWidth="1"/>
    <col min="15619" max="15619" width="41.5703125" style="396" customWidth="1"/>
    <col min="15620" max="15626" width="14.7109375" style="396" customWidth="1"/>
    <col min="15627" max="15627" width="16.7109375" style="396" customWidth="1"/>
    <col min="15628" max="15629" width="7.42578125" style="396" customWidth="1"/>
    <col min="15630" max="15873" width="9.140625" style="396"/>
    <col min="15874" max="15874" width="6.7109375" style="396" customWidth="1"/>
    <col min="15875" max="15875" width="41.5703125" style="396" customWidth="1"/>
    <col min="15876" max="15882" width="14.7109375" style="396" customWidth="1"/>
    <col min="15883" max="15883" width="16.7109375" style="396" customWidth="1"/>
    <col min="15884" max="15885" width="7.42578125" style="396" customWidth="1"/>
    <col min="15886" max="16129" width="9.140625" style="396"/>
    <col min="16130" max="16130" width="6.7109375" style="396" customWidth="1"/>
    <col min="16131" max="16131" width="41.5703125" style="396" customWidth="1"/>
    <col min="16132" max="16138" width="14.7109375" style="396" customWidth="1"/>
    <col min="16139" max="16139" width="16.7109375" style="396" customWidth="1"/>
    <col min="16140" max="16141" width="7.42578125" style="396" customWidth="1"/>
    <col min="16142" max="16384" width="9.140625" style="396"/>
  </cols>
  <sheetData>
    <row r="1" spans="1:22" ht="14.25" x14ac:dyDescent="0.2">
      <c r="M1" s="401"/>
    </row>
    <row r="2" spans="1:22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2" ht="20.100000000000001" customHeight="1" x14ac:dyDescent="0.25">
      <c r="A4" s="405" t="s">
        <v>138</v>
      </c>
      <c r="B4" s="403"/>
      <c r="L4" s="404"/>
    </row>
    <row r="5" spans="1:22" ht="15" customHeight="1" thickBot="1" x14ac:dyDescent="0.3">
      <c r="A5" s="405"/>
      <c r="M5" s="404" t="s">
        <v>0</v>
      </c>
    </row>
    <row r="6" spans="1:22" s="413" customFormat="1" ht="35.25" customHeight="1" thickBot="1" x14ac:dyDescent="0.25">
      <c r="A6" s="406" t="s">
        <v>139</v>
      </c>
      <c r="B6" s="406" t="s">
        <v>140</v>
      </c>
      <c r="C6" s="407" t="s">
        <v>90</v>
      </c>
      <c r="D6" s="408" t="s">
        <v>108</v>
      </c>
      <c r="E6" s="407" t="s">
        <v>109</v>
      </c>
      <c r="F6" s="408" t="s">
        <v>392</v>
      </c>
      <c r="G6" s="408" t="s">
        <v>393</v>
      </c>
      <c r="H6" s="409" t="s">
        <v>133</v>
      </c>
      <c r="I6" s="410" t="s">
        <v>134</v>
      </c>
      <c r="J6" s="498" t="s">
        <v>359</v>
      </c>
      <c r="K6" s="411" t="s">
        <v>135</v>
      </c>
      <c r="L6" s="412" t="s">
        <v>111</v>
      </c>
      <c r="M6" s="412" t="s">
        <v>141</v>
      </c>
    </row>
    <row r="7" spans="1:22" s="422" customFormat="1" ht="20.100000000000001" customHeight="1" thickBot="1" x14ac:dyDescent="0.3">
      <c r="A7" s="414"/>
      <c r="B7" s="415" t="s">
        <v>142</v>
      </c>
      <c r="C7" s="416"/>
      <c r="D7" s="597"/>
      <c r="E7" s="416"/>
      <c r="F7" s="417"/>
      <c r="G7" s="417"/>
      <c r="H7" s="418"/>
      <c r="I7" s="418"/>
      <c r="J7" s="418"/>
      <c r="K7" s="419"/>
      <c r="L7" s="420"/>
      <c r="M7" s="421"/>
    </row>
    <row r="8" spans="1:22" s="424" customFormat="1" ht="25.5" x14ac:dyDescent="0.2">
      <c r="A8" s="538">
        <v>6115</v>
      </c>
      <c r="B8" s="445" t="s">
        <v>143</v>
      </c>
      <c r="C8" s="668">
        <v>100</v>
      </c>
      <c r="D8" s="562">
        <v>0</v>
      </c>
      <c r="E8" s="536">
        <v>100</v>
      </c>
      <c r="F8" s="535">
        <v>100</v>
      </c>
      <c r="G8" s="669">
        <v>0</v>
      </c>
      <c r="H8" s="533">
        <v>0</v>
      </c>
      <c r="I8" s="532">
        <v>0</v>
      </c>
      <c r="J8" s="672">
        <v>0</v>
      </c>
      <c r="K8" s="539">
        <f>SUM(H8:J8)</f>
        <v>0</v>
      </c>
      <c r="L8" s="540">
        <f t="shared" ref="L8:L10" si="0">K8/E8*100</f>
        <v>0</v>
      </c>
      <c r="M8" s="541">
        <f t="shared" ref="M8:M10" si="1">K8/F8*100</f>
        <v>0</v>
      </c>
      <c r="N8" s="423"/>
      <c r="O8" s="423"/>
      <c r="P8" s="423"/>
      <c r="Q8" s="423"/>
      <c r="R8" s="423"/>
      <c r="S8" s="423"/>
      <c r="T8" s="423"/>
      <c r="U8" s="423"/>
      <c r="V8" s="423"/>
    </row>
    <row r="9" spans="1:22" s="424" customFormat="1" ht="15" customHeight="1" thickBot="1" x14ac:dyDescent="0.25">
      <c r="A9" s="584">
        <v>6172</v>
      </c>
      <c r="B9" s="666" t="s">
        <v>161</v>
      </c>
      <c r="C9" s="670">
        <v>8500</v>
      </c>
      <c r="D9" s="675">
        <v>5495.92</v>
      </c>
      <c r="E9" s="582">
        <v>10826</v>
      </c>
      <c r="F9" s="581">
        <v>451.34</v>
      </c>
      <c r="G9" s="671">
        <v>437.93</v>
      </c>
      <c r="H9" s="579">
        <v>0</v>
      </c>
      <c r="I9" s="578">
        <v>0</v>
      </c>
      <c r="J9" s="673">
        <v>0</v>
      </c>
      <c r="K9" s="576">
        <v>0</v>
      </c>
      <c r="L9" s="674">
        <f t="shared" ref="L9" si="2">K9/E9*100</f>
        <v>0</v>
      </c>
      <c r="M9" s="665">
        <f t="shared" ref="M9" si="3">K9/F9*100</f>
        <v>0</v>
      </c>
      <c r="N9" s="423"/>
      <c r="O9" s="423"/>
      <c r="P9" s="423"/>
      <c r="Q9" s="423"/>
      <c r="R9" s="423"/>
      <c r="S9" s="423"/>
      <c r="T9" s="423"/>
      <c r="U9" s="423"/>
      <c r="V9" s="423"/>
    </row>
    <row r="10" spans="1:22" s="402" customFormat="1" ht="20.100000000000001" customHeight="1" thickBot="1" x14ac:dyDescent="0.3">
      <c r="A10" s="443"/>
      <c r="B10" s="444" t="s">
        <v>129</v>
      </c>
      <c r="C10" s="446">
        <f>SUM(C8:C9)</f>
        <v>8600</v>
      </c>
      <c r="D10" s="676">
        <f t="shared" ref="D10:K10" si="4">SUM(D8:D9)</f>
        <v>5495.92</v>
      </c>
      <c r="E10" s="447">
        <f t="shared" si="4"/>
        <v>10926</v>
      </c>
      <c r="F10" s="448">
        <f t="shared" si="4"/>
        <v>551.33999999999992</v>
      </c>
      <c r="G10" s="449">
        <f t="shared" si="4"/>
        <v>437.93</v>
      </c>
      <c r="H10" s="450">
        <f t="shared" si="4"/>
        <v>0</v>
      </c>
      <c r="I10" s="451">
        <f t="shared" si="4"/>
        <v>0</v>
      </c>
      <c r="J10" s="452">
        <f t="shared" si="4"/>
        <v>0</v>
      </c>
      <c r="K10" s="453">
        <f t="shared" si="4"/>
        <v>0</v>
      </c>
      <c r="L10" s="454">
        <f t="shared" si="0"/>
        <v>0</v>
      </c>
      <c r="M10" s="455">
        <f t="shared" si="1"/>
        <v>0</v>
      </c>
      <c r="N10" s="436"/>
    </row>
    <row r="11" spans="1:22" ht="15" customHeight="1" x14ac:dyDescent="0.25">
      <c r="A11" s="437"/>
      <c r="B11" s="437"/>
      <c r="C11" s="438"/>
      <c r="D11" s="638"/>
      <c r="E11" s="438"/>
      <c r="F11" s="439"/>
      <c r="G11" s="439"/>
      <c r="H11" s="440"/>
      <c r="I11" s="440"/>
      <c r="J11" s="440"/>
      <c r="K11" s="440"/>
      <c r="L11" s="441"/>
      <c r="M11" s="442"/>
      <c r="N11" s="430"/>
    </row>
    <row r="12" spans="1:22" ht="15" customHeight="1" x14ac:dyDescent="0.25">
      <c r="A12" s="437"/>
      <c r="B12" s="437"/>
      <c r="C12" s="438"/>
      <c r="D12" s="638"/>
      <c r="E12" s="438"/>
      <c r="F12" s="439"/>
      <c r="G12" s="439"/>
      <c r="H12" s="440"/>
      <c r="I12" s="440"/>
      <c r="J12" s="440"/>
      <c r="K12" s="440"/>
      <c r="L12" s="441"/>
      <c r="M12" s="442"/>
      <c r="N12" s="430"/>
    </row>
    <row r="14" spans="1:22" x14ac:dyDescent="0.2">
      <c r="K14" s="1115"/>
      <c r="L14" s="1115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" formulaRange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94"/>
  <sheetViews>
    <sheetView topLeftCell="A64" zoomScaleNormal="100" workbookViewId="0">
      <selection activeCell="G25" sqref="G25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457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57" ht="14.25" x14ac:dyDescent="0.2">
      <c r="M1" s="401"/>
    </row>
    <row r="2" spans="1:257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3" spans="1:257" x14ac:dyDescent="0.2">
      <c r="B3" s="473"/>
    </row>
    <row r="4" spans="1:257" ht="20.100000000000001" customHeight="1" x14ac:dyDescent="0.25">
      <c r="A4" s="1228" t="s">
        <v>210</v>
      </c>
      <c r="B4" s="1229"/>
      <c r="C4" s="1229"/>
      <c r="D4" s="1229"/>
      <c r="E4" s="1229"/>
      <c r="F4" s="1229"/>
      <c r="G4" s="1229"/>
      <c r="H4" s="1229"/>
      <c r="I4" s="1229"/>
      <c r="J4" s="1229"/>
      <c r="K4" s="1229"/>
      <c r="L4" s="1229"/>
      <c r="M4" s="1229"/>
    </row>
    <row r="5" spans="1:257" ht="15" customHeight="1" thickBot="1" x14ac:dyDescent="0.3">
      <c r="A5" s="405"/>
      <c r="M5" s="472" t="s">
        <v>0</v>
      </c>
    </row>
    <row r="6" spans="1:257" s="697" customFormat="1" ht="35.25" customHeight="1" thickBot="1" x14ac:dyDescent="0.25">
      <c r="A6" s="695" t="s">
        <v>139</v>
      </c>
      <c r="B6" s="695" t="s">
        <v>140</v>
      </c>
      <c r="C6" s="696" t="s">
        <v>90</v>
      </c>
      <c r="D6" s="408" t="s">
        <v>108</v>
      </c>
      <c r="E6" s="696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694" t="s">
        <v>111</v>
      </c>
      <c r="M6" s="694" t="s">
        <v>141</v>
      </c>
    </row>
    <row r="7" spans="1:257" s="422" customFormat="1" ht="20.100000000000001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420"/>
      <c r="M7" s="421"/>
    </row>
    <row r="8" spans="1:257" s="424" customFormat="1" ht="26.25" customHeight="1" x14ac:dyDescent="0.2">
      <c r="A8" s="467">
        <v>3541</v>
      </c>
      <c r="B8" s="445" t="s">
        <v>159</v>
      </c>
      <c r="C8" s="667">
        <v>0</v>
      </c>
      <c r="D8" s="535">
        <v>0</v>
      </c>
      <c r="E8" s="532">
        <v>2000</v>
      </c>
      <c r="F8" s="535">
        <v>1000</v>
      </c>
      <c r="G8" s="719">
        <v>0</v>
      </c>
      <c r="H8" s="533">
        <v>0</v>
      </c>
      <c r="I8" s="1019">
        <v>0</v>
      </c>
      <c r="J8" s="1201">
        <v>0</v>
      </c>
      <c r="K8" s="539">
        <f>SUM(H8:J8)</f>
        <v>0</v>
      </c>
      <c r="L8" s="763">
        <f t="shared" ref="L8:L38" si="0">K8/E8*100</f>
        <v>0</v>
      </c>
      <c r="M8" s="469">
        <f t="shared" ref="M8:M38" si="1">K8/F8*100</f>
        <v>0</v>
      </c>
      <c r="N8" s="430"/>
    </row>
    <row r="9" spans="1:257" s="424" customFormat="1" ht="25.5" x14ac:dyDescent="0.2">
      <c r="A9" s="698">
        <v>4312</v>
      </c>
      <c r="B9" s="494" t="s">
        <v>333</v>
      </c>
      <c r="C9" s="690">
        <v>9033</v>
      </c>
      <c r="D9" s="519">
        <v>7237.93</v>
      </c>
      <c r="E9" s="516">
        <v>8181</v>
      </c>
      <c r="F9" s="519">
        <v>7298.83</v>
      </c>
      <c r="G9" s="721">
        <v>7298.83</v>
      </c>
      <c r="H9" s="517">
        <f>SUM(H11:H13)</f>
        <v>2200</v>
      </c>
      <c r="I9" s="808">
        <f t="shared" ref="I9:J9" si="2">SUM(I11:I13)</f>
        <v>0</v>
      </c>
      <c r="J9" s="1202">
        <f t="shared" si="2"/>
        <v>0</v>
      </c>
      <c r="K9" s="483">
        <f>SUM(H9:J9)</f>
        <v>2200</v>
      </c>
      <c r="L9" s="764">
        <f t="shared" si="0"/>
        <v>26.89157804669356</v>
      </c>
      <c r="M9" s="461">
        <f t="shared" si="1"/>
        <v>30.141817250162013</v>
      </c>
      <c r="N9" s="430"/>
    </row>
    <row r="10" spans="1:257" s="427" customFormat="1" ht="15" customHeight="1" x14ac:dyDescent="0.2">
      <c r="A10" s="462"/>
      <c r="B10" s="425" t="s">
        <v>150</v>
      </c>
      <c r="C10" s="690"/>
      <c r="D10" s="519"/>
      <c r="E10" s="516"/>
      <c r="F10" s="519"/>
      <c r="G10" s="721"/>
      <c r="H10" s="517"/>
      <c r="I10" s="808"/>
      <c r="J10" s="1202"/>
      <c r="K10" s="523"/>
      <c r="L10" s="765"/>
      <c r="M10" s="426"/>
      <c r="IW10" s="428"/>
    </row>
    <row r="11" spans="1:257" s="427" customFormat="1" ht="15" customHeight="1" x14ac:dyDescent="0.2">
      <c r="A11" s="462"/>
      <c r="B11" s="425" t="s">
        <v>149</v>
      </c>
      <c r="C11" s="691"/>
      <c r="D11" s="544"/>
      <c r="E11" s="547"/>
      <c r="F11" s="544"/>
      <c r="G11" s="720"/>
      <c r="H11" s="546">
        <v>638</v>
      </c>
      <c r="I11" s="810">
        <v>0</v>
      </c>
      <c r="J11" s="1203">
        <v>0</v>
      </c>
      <c r="K11" s="549">
        <f>SUM(H11:J11)</f>
        <v>638</v>
      </c>
      <c r="L11" s="765" t="s">
        <v>91</v>
      </c>
      <c r="M11" s="426" t="s">
        <v>91</v>
      </c>
      <c r="IW11" s="428"/>
    </row>
    <row r="12" spans="1:257" s="427" customFormat="1" ht="15" customHeight="1" x14ac:dyDescent="0.2">
      <c r="A12" s="462"/>
      <c r="B12" s="425" t="s">
        <v>148</v>
      </c>
      <c r="C12" s="691"/>
      <c r="D12" s="544"/>
      <c r="E12" s="547"/>
      <c r="F12" s="544"/>
      <c r="G12" s="720"/>
      <c r="H12" s="546">
        <v>1430</v>
      </c>
      <c r="I12" s="810">
        <v>0</v>
      </c>
      <c r="J12" s="1203">
        <v>0</v>
      </c>
      <c r="K12" s="549">
        <f>SUM(H12:J12)</f>
        <v>1430</v>
      </c>
      <c r="L12" s="765" t="s">
        <v>91</v>
      </c>
      <c r="M12" s="426" t="s">
        <v>91</v>
      </c>
      <c r="IW12" s="428"/>
    </row>
    <row r="13" spans="1:257" s="427" customFormat="1" ht="15" customHeight="1" x14ac:dyDescent="0.2">
      <c r="A13" s="462"/>
      <c r="B13" s="849" t="s">
        <v>147</v>
      </c>
      <c r="C13" s="691"/>
      <c r="D13" s="544"/>
      <c r="E13" s="547"/>
      <c r="F13" s="544"/>
      <c r="G13" s="720"/>
      <c r="H13" s="546">
        <v>132</v>
      </c>
      <c r="I13" s="810">
        <v>0</v>
      </c>
      <c r="J13" s="1203">
        <v>0</v>
      </c>
      <c r="K13" s="601">
        <f>SUM(H13:J13)</f>
        <v>132</v>
      </c>
      <c r="L13" s="765" t="s">
        <v>91</v>
      </c>
      <c r="M13" s="468" t="s">
        <v>91</v>
      </c>
    </row>
    <row r="14" spans="1:257" s="424" customFormat="1" ht="28.5" customHeight="1" x14ac:dyDescent="0.2">
      <c r="A14" s="698">
        <v>4339</v>
      </c>
      <c r="B14" s="699" t="s">
        <v>158</v>
      </c>
      <c r="C14" s="690">
        <v>1400</v>
      </c>
      <c r="D14" s="519">
        <v>1037.73</v>
      </c>
      <c r="E14" s="516">
        <v>1400</v>
      </c>
      <c r="F14" s="809">
        <v>1400</v>
      </c>
      <c r="G14" s="1122">
        <v>22.2</v>
      </c>
      <c r="H14" s="517">
        <v>0</v>
      </c>
      <c r="I14" s="808">
        <v>0</v>
      </c>
      <c r="J14" s="1202">
        <v>400</v>
      </c>
      <c r="K14" s="483">
        <f>SUM(H14:J14)</f>
        <v>400</v>
      </c>
      <c r="L14" s="764">
        <f t="shared" si="0"/>
        <v>28.571428571428569</v>
      </c>
      <c r="M14" s="431">
        <f t="shared" si="1"/>
        <v>28.571428571428569</v>
      </c>
      <c r="N14" s="430"/>
    </row>
    <row r="15" spans="1:257" s="424" customFormat="1" ht="28.5" customHeight="1" x14ac:dyDescent="0.2">
      <c r="A15" s="698">
        <v>4342</v>
      </c>
      <c r="B15" s="699" t="s">
        <v>157</v>
      </c>
      <c r="C15" s="690">
        <v>100</v>
      </c>
      <c r="D15" s="519">
        <v>0</v>
      </c>
      <c r="E15" s="516">
        <v>100</v>
      </c>
      <c r="F15" s="809">
        <v>100</v>
      </c>
      <c r="G15" s="1122">
        <v>0</v>
      </c>
      <c r="H15" s="517">
        <v>0</v>
      </c>
      <c r="I15" s="808">
        <v>0</v>
      </c>
      <c r="J15" s="1202">
        <v>100</v>
      </c>
      <c r="K15" s="483">
        <f>H15+I15+J15</f>
        <v>100</v>
      </c>
      <c r="L15" s="764">
        <f t="shared" si="0"/>
        <v>100</v>
      </c>
      <c r="M15" s="431">
        <f t="shared" si="1"/>
        <v>100</v>
      </c>
      <c r="N15" s="430"/>
    </row>
    <row r="16" spans="1:257" s="424" customFormat="1" ht="25.5" x14ac:dyDescent="0.2">
      <c r="A16" s="698">
        <v>4344</v>
      </c>
      <c r="B16" s="494" t="s">
        <v>334</v>
      </c>
      <c r="C16" s="690">
        <v>0</v>
      </c>
      <c r="D16" s="519">
        <v>564.34</v>
      </c>
      <c r="E16" s="516">
        <v>0</v>
      </c>
      <c r="F16" s="519">
        <v>533</v>
      </c>
      <c r="G16" s="721">
        <v>533</v>
      </c>
      <c r="H16" s="517">
        <f>SUM(H18:H20)</f>
        <v>124</v>
      </c>
      <c r="I16" s="808">
        <f t="shared" ref="I16:J16" si="3">SUM(I18:I20)</f>
        <v>0</v>
      </c>
      <c r="J16" s="1202">
        <f t="shared" si="3"/>
        <v>0</v>
      </c>
      <c r="K16" s="483">
        <f>J16+I16+H16</f>
        <v>124</v>
      </c>
      <c r="L16" s="766" t="s">
        <v>91</v>
      </c>
      <c r="M16" s="461">
        <f t="shared" si="1"/>
        <v>23.264540337711072</v>
      </c>
      <c r="N16" s="430"/>
    </row>
    <row r="17" spans="1:257" s="427" customFormat="1" ht="15" customHeight="1" x14ac:dyDescent="0.2">
      <c r="A17" s="462"/>
      <c r="B17" s="425" t="s">
        <v>150</v>
      </c>
      <c r="C17" s="690"/>
      <c r="D17" s="519"/>
      <c r="E17" s="516"/>
      <c r="F17" s="519"/>
      <c r="G17" s="721"/>
      <c r="H17" s="517"/>
      <c r="I17" s="808"/>
      <c r="J17" s="1202"/>
      <c r="K17" s="523"/>
      <c r="L17" s="765"/>
      <c r="M17" s="426"/>
      <c r="IW17" s="428"/>
    </row>
    <row r="18" spans="1:257" s="427" customFormat="1" ht="15" customHeight="1" x14ac:dyDescent="0.2">
      <c r="A18" s="462"/>
      <c r="B18" s="425" t="s">
        <v>149</v>
      </c>
      <c r="C18" s="691"/>
      <c r="D18" s="544"/>
      <c r="E18" s="547"/>
      <c r="F18" s="544"/>
      <c r="G18" s="720"/>
      <c r="H18" s="546">
        <v>36</v>
      </c>
      <c r="I18" s="810">
        <v>0</v>
      </c>
      <c r="J18" s="1203">
        <v>0</v>
      </c>
      <c r="K18" s="549">
        <f>SUM(H18:J18)</f>
        <v>36</v>
      </c>
      <c r="L18" s="765" t="s">
        <v>91</v>
      </c>
      <c r="M18" s="426" t="s">
        <v>91</v>
      </c>
      <c r="IW18" s="428"/>
    </row>
    <row r="19" spans="1:257" s="427" customFormat="1" ht="15" customHeight="1" x14ac:dyDescent="0.2">
      <c r="A19" s="462"/>
      <c r="B19" s="425" t="s">
        <v>148</v>
      </c>
      <c r="C19" s="691"/>
      <c r="D19" s="544"/>
      <c r="E19" s="547"/>
      <c r="F19" s="544"/>
      <c r="G19" s="720"/>
      <c r="H19" s="546">
        <v>81</v>
      </c>
      <c r="I19" s="810">
        <v>0</v>
      </c>
      <c r="J19" s="1203">
        <v>0</v>
      </c>
      <c r="K19" s="549">
        <f>SUM(H19:J19)</f>
        <v>81</v>
      </c>
      <c r="L19" s="765" t="s">
        <v>91</v>
      </c>
      <c r="M19" s="426" t="s">
        <v>91</v>
      </c>
      <c r="IW19" s="428"/>
    </row>
    <row r="20" spans="1:257" s="424" customFormat="1" ht="15" customHeight="1" x14ac:dyDescent="0.2">
      <c r="A20" s="698"/>
      <c r="B20" s="425" t="s">
        <v>147</v>
      </c>
      <c r="C20" s="691"/>
      <c r="D20" s="544"/>
      <c r="E20" s="547"/>
      <c r="F20" s="544"/>
      <c r="G20" s="720"/>
      <c r="H20" s="546">
        <v>7</v>
      </c>
      <c r="I20" s="810">
        <v>0</v>
      </c>
      <c r="J20" s="1203">
        <v>0</v>
      </c>
      <c r="K20" s="601">
        <f>SUM(H20:J20)</f>
        <v>7</v>
      </c>
      <c r="L20" s="766" t="s">
        <v>91</v>
      </c>
      <c r="M20" s="762" t="s">
        <v>91</v>
      </c>
    </row>
    <row r="21" spans="1:257" s="424" customFormat="1" ht="28.5" customHeight="1" x14ac:dyDescent="0.2">
      <c r="A21" s="698">
        <v>4349</v>
      </c>
      <c r="B21" s="699" t="s">
        <v>156</v>
      </c>
      <c r="C21" s="690">
        <v>300</v>
      </c>
      <c r="D21" s="519">
        <v>2689.02</v>
      </c>
      <c r="E21" s="516">
        <v>2300</v>
      </c>
      <c r="F21" s="809">
        <v>300</v>
      </c>
      <c r="G21" s="1122">
        <v>3.76</v>
      </c>
      <c r="H21" s="517">
        <v>0</v>
      </c>
      <c r="I21" s="808">
        <v>0</v>
      </c>
      <c r="J21" s="1202">
        <v>300</v>
      </c>
      <c r="K21" s="483">
        <f>H21+I21+J21</f>
        <v>300</v>
      </c>
      <c r="L21" s="764">
        <f t="shared" si="0"/>
        <v>13.043478260869565</v>
      </c>
      <c r="M21" s="431">
        <f t="shared" si="1"/>
        <v>100</v>
      </c>
      <c r="N21" s="430"/>
    </row>
    <row r="22" spans="1:257" s="424" customFormat="1" ht="25.5" x14ac:dyDescent="0.2">
      <c r="A22" s="698">
        <v>4350</v>
      </c>
      <c r="B22" s="494" t="s">
        <v>335</v>
      </c>
      <c r="C22" s="690">
        <v>91474</v>
      </c>
      <c r="D22" s="519">
        <v>84293.67</v>
      </c>
      <c r="E22" s="516">
        <v>109062</v>
      </c>
      <c r="F22" s="809">
        <v>104758.45</v>
      </c>
      <c r="G22" s="1122">
        <v>103476.5</v>
      </c>
      <c r="H22" s="517">
        <f>SUM(H24:H26)</f>
        <v>175702</v>
      </c>
      <c r="I22" s="808">
        <f t="shared" ref="I22:J22" si="4">SUM(I24:I26)</f>
        <v>0</v>
      </c>
      <c r="J22" s="1202">
        <f t="shared" si="4"/>
        <v>0</v>
      </c>
      <c r="K22" s="483">
        <f>SUM(H22:J22)</f>
        <v>175702</v>
      </c>
      <c r="L22" s="764">
        <f t="shared" si="0"/>
        <v>161.10285892428161</v>
      </c>
      <c r="M22" s="461">
        <f t="shared" si="1"/>
        <v>167.72107643822528</v>
      </c>
      <c r="N22" s="430"/>
    </row>
    <row r="23" spans="1:257" s="427" customFormat="1" ht="15" customHeight="1" x14ac:dyDescent="0.2">
      <c r="A23" s="462"/>
      <c r="B23" s="425" t="s">
        <v>150</v>
      </c>
      <c r="C23" s="690"/>
      <c r="D23" s="519"/>
      <c r="E23" s="516"/>
      <c r="F23" s="809"/>
      <c r="G23" s="1122"/>
      <c r="H23" s="517"/>
      <c r="I23" s="808"/>
      <c r="J23" s="1202"/>
      <c r="K23" s="523"/>
      <c r="L23" s="765"/>
      <c r="M23" s="426"/>
      <c r="IW23" s="428"/>
    </row>
    <row r="24" spans="1:257" s="427" customFormat="1" ht="15" customHeight="1" x14ac:dyDescent="0.2">
      <c r="A24" s="462"/>
      <c r="B24" s="425" t="s">
        <v>149</v>
      </c>
      <c r="C24" s="691"/>
      <c r="D24" s="544"/>
      <c r="E24" s="547"/>
      <c r="F24" s="544"/>
      <c r="G24" s="720"/>
      <c r="H24" s="546">
        <v>50954</v>
      </c>
      <c r="I24" s="810">
        <v>0</v>
      </c>
      <c r="J24" s="1203">
        <v>0</v>
      </c>
      <c r="K24" s="549">
        <f>SUM(H24:J24)</f>
        <v>50954</v>
      </c>
      <c r="L24" s="765" t="s">
        <v>91</v>
      </c>
      <c r="M24" s="426" t="s">
        <v>91</v>
      </c>
      <c r="IW24" s="428"/>
    </row>
    <row r="25" spans="1:257" s="427" customFormat="1" ht="15" customHeight="1" x14ac:dyDescent="0.2">
      <c r="A25" s="462"/>
      <c r="B25" s="425" t="s">
        <v>148</v>
      </c>
      <c r="C25" s="691"/>
      <c r="D25" s="544"/>
      <c r="E25" s="547"/>
      <c r="F25" s="544"/>
      <c r="G25" s="720"/>
      <c r="H25" s="546">
        <v>114206</v>
      </c>
      <c r="I25" s="810">
        <v>0</v>
      </c>
      <c r="J25" s="1203">
        <v>0</v>
      </c>
      <c r="K25" s="549">
        <f>SUM(H25:J25)</f>
        <v>114206</v>
      </c>
      <c r="L25" s="765" t="s">
        <v>91</v>
      </c>
      <c r="M25" s="426" t="s">
        <v>91</v>
      </c>
      <c r="IW25" s="428"/>
    </row>
    <row r="26" spans="1:257" s="424" customFormat="1" ht="15" customHeight="1" x14ac:dyDescent="0.2">
      <c r="A26" s="698"/>
      <c r="B26" s="425" t="s">
        <v>147</v>
      </c>
      <c r="C26" s="691"/>
      <c r="D26" s="544"/>
      <c r="E26" s="547"/>
      <c r="F26" s="544"/>
      <c r="G26" s="720"/>
      <c r="H26" s="546">
        <v>10542</v>
      </c>
      <c r="I26" s="810">
        <v>0</v>
      </c>
      <c r="J26" s="1203">
        <v>0</v>
      </c>
      <c r="K26" s="601">
        <f>SUM(H26:J26)</f>
        <v>10542</v>
      </c>
      <c r="L26" s="766" t="s">
        <v>91</v>
      </c>
      <c r="M26" s="762" t="s">
        <v>91</v>
      </c>
    </row>
    <row r="27" spans="1:257" s="424" customFormat="1" ht="17.25" customHeight="1" x14ac:dyDescent="0.2">
      <c r="A27" s="698">
        <v>4350</v>
      </c>
      <c r="B27" s="700" t="s">
        <v>154</v>
      </c>
      <c r="C27" s="690">
        <v>0</v>
      </c>
      <c r="D27" s="519">
        <v>0</v>
      </c>
      <c r="E27" s="516">
        <v>0</v>
      </c>
      <c r="F27" s="809">
        <v>10452.35</v>
      </c>
      <c r="G27" s="1122">
        <v>0</v>
      </c>
      <c r="H27" s="517">
        <v>0</v>
      </c>
      <c r="I27" s="808">
        <v>0</v>
      </c>
      <c r="J27" s="1202">
        <v>0</v>
      </c>
      <c r="K27" s="483">
        <f>SUM(H27:J27)</f>
        <v>0</v>
      </c>
      <c r="L27" s="766" t="s">
        <v>91</v>
      </c>
      <c r="M27" s="431">
        <f t="shared" si="1"/>
        <v>0</v>
      </c>
      <c r="N27" s="430"/>
    </row>
    <row r="28" spans="1:257" s="424" customFormat="1" ht="38.25" x14ac:dyDescent="0.2">
      <c r="A28" s="698">
        <v>4351</v>
      </c>
      <c r="B28" s="494" t="s">
        <v>336</v>
      </c>
      <c r="C28" s="690">
        <v>1340</v>
      </c>
      <c r="D28" s="519">
        <v>1425.02</v>
      </c>
      <c r="E28" s="516">
        <v>4050</v>
      </c>
      <c r="F28" s="519">
        <v>1281.2</v>
      </c>
      <c r="G28" s="721">
        <v>1281.2</v>
      </c>
      <c r="H28" s="517">
        <f>SUM(H30:H32)</f>
        <v>1089</v>
      </c>
      <c r="I28" s="808">
        <f t="shared" ref="I28:J28" si="5">SUM(I30:I32)</f>
        <v>0</v>
      </c>
      <c r="J28" s="1202">
        <f t="shared" si="5"/>
        <v>0</v>
      </c>
      <c r="K28" s="483">
        <f>SUM(H28:J28)</f>
        <v>1089</v>
      </c>
      <c r="L28" s="764">
        <f t="shared" si="0"/>
        <v>26.888888888888889</v>
      </c>
      <c r="M28" s="431">
        <f t="shared" si="1"/>
        <v>84.998438963471742</v>
      </c>
      <c r="N28" s="430"/>
    </row>
    <row r="29" spans="1:257" s="427" customFormat="1" ht="15" customHeight="1" x14ac:dyDescent="0.2">
      <c r="A29" s="462"/>
      <c r="B29" s="425" t="s">
        <v>150</v>
      </c>
      <c r="C29" s="690"/>
      <c r="D29" s="519"/>
      <c r="E29" s="516"/>
      <c r="F29" s="519"/>
      <c r="G29" s="721"/>
      <c r="H29" s="517"/>
      <c r="I29" s="808"/>
      <c r="J29" s="1202"/>
      <c r="K29" s="523"/>
      <c r="L29" s="765"/>
      <c r="M29" s="426"/>
      <c r="IW29" s="428"/>
    </row>
    <row r="30" spans="1:257" s="427" customFormat="1" ht="15" customHeight="1" x14ac:dyDescent="0.2">
      <c r="A30" s="462"/>
      <c r="B30" s="425" t="s">
        <v>149</v>
      </c>
      <c r="C30" s="691"/>
      <c r="D30" s="544"/>
      <c r="E30" s="547"/>
      <c r="F30" s="544"/>
      <c r="G30" s="720"/>
      <c r="H30" s="546">
        <v>316</v>
      </c>
      <c r="I30" s="810">
        <v>0</v>
      </c>
      <c r="J30" s="1203">
        <v>0</v>
      </c>
      <c r="K30" s="549">
        <f>SUM(H30:J30)</f>
        <v>316</v>
      </c>
      <c r="L30" s="765" t="s">
        <v>91</v>
      </c>
      <c r="M30" s="767" t="s">
        <v>91</v>
      </c>
      <c r="IW30" s="428"/>
    </row>
    <row r="31" spans="1:257" s="427" customFormat="1" ht="15" customHeight="1" x14ac:dyDescent="0.2">
      <c r="A31" s="462"/>
      <c r="B31" s="425" t="s">
        <v>148</v>
      </c>
      <c r="C31" s="691"/>
      <c r="D31" s="544"/>
      <c r="E31" s="547"/>
      <c r="F31" s="544"/>
      <c r="G31" s="720"/>
      <c r="H31" s="546">
        <v>708</v>
      </c>
      <c r="I31" s="810">
        <v>0</v>
      </c>
      <c r="J31" s="1203">
        <v>0</v>
      </c>
      <c r="K31" s="549">
        <f>SUM(H31:J31)</f>
        <v>708</v>
      </c>
      <c r="L31" s="765" t="s">
        <v>91</v>
      </c>
      <c r="M31" s="767" t="s">
        <v>91</v>
      </c>
      <c r="IW31" s="428"/>
    </row>
    <row r="32" spans="1:257" s="424" customFormat="1" ht="15" customHeight="1" x14ac:dyDescent="0.2">
      <c r="A32" s="698"/>
      <c r="B32" s="425" t="s">
        <v>147</v>
      </c>
      <c r="C32" s="691"/>
      <c r="D32" s="544"/>
      <c r="E32" s="547"/>
      <c r="F32" s="544"/>
      <c r="G32" s="720"/>
      <c r="H32" s="546">
        <v>65</v>
      </c>
      <c r="I32" s="810">
        <v>0</v>
      </c>
      <c r="J32" s="1203">
        <v>0</v>
      </c>
      <c r="K32" s="601">
        <f>SUM(H32:J32)</f>
        <v>65</v>
      </c>
      <c r="L32" s="765" t="s">
        <v>91</v>
      </c>
      <c r="M32" s="767" t="s">
        <v>91</v>
      </c>
    </row>
    <row r="33" spans="1:257" s="424" customFormat="1" ht="25.5" x14ac:dyDescent="0.2">
      <c r="A33" s="698">
        <v>4354</v>
      </c>
      <c r="B33" s="494" t="s">
        <v>337</v>
      </c>
      <c r="C33" s="690">
        <v>7166</v>
      </c>
      <c r="D33" s="519">
        <v>8462.66</v>
      </c>
      <c r="E33" s="516">
        <v>9950</v>
      </c>
      <c r="F33" s="519">
        <v>8954.5</v>
      </c>
      <c r="G33" s="721">
        <v>8954.5</v>
      </c>
      <c r="H33" s="517">
        <f>SUM(H35:H37)</f>
        <v>15134</v>
      </c>
      <c r="I33" s="808">
        <f t="shared" ref="I33:J33" si="6">SUM(I35:I37)</f>
        <v>0</v>
      </c>
      <c r="J33" s="1202">
        <f t="shared" si="6"/>
        <v>0</v>
      </c>
      <c r="K33" s="483">
        <f>SUM(H33:J33)</f>
        <v>15134</v>
      </c>
      <c r="L33" s="764">
        <f t="shared" si="0"/>
        <v>152.10050251256283</v>
      </c>
      <c r="M33" s="431">
        <f t="shared" si="1"/>
        <v>169.00999497459378</v>
      </c>
      <c r="N33" s="430"/>
    </row>
    <row r="34" spans="1:257" s="427" customFormat="1" ht="15" customHeight="1" x14ac:dyDescent="0.2">
      <c r="A34" s="462"/>
      <c r="B34" s="425" t="s">
        <v>150</v>
      </c>
      <c r="C34" s="690"/>
      <c r="D34" s="519"/>
      <c r="E34" s="516"/>
      <c r="F34" s="519"/>
      <c r="G34" s="721"/>
      <c r="H34" s="517"/>
      <c r="I34" s="808"/>
      <c r="J34" s="1202"/>
      <c r="K34" s="523"/>
      <c r="L34" s="765"/>
      <c r="M34" s="426"/>
      <c r="IW34" s="428"/>
    </row>
    <row r="35" spans="1:257" s="427" customFormat="1" ht="15" customHeight="1" x14ac:dyDescent="0.2">
      <c r="A35" s="462"/>
      <c r="B35" s="425" t="s">
        <v>149</v>
      </c>
      <c r="C35" s="691"/>
      <c r="D35" s="544"/>
      <c r="E35" s="547"/>
      <c r="F35" s="544"/>
      <c r="G35" s="720"/>
      <c r="H35" s="546">
        <v>4389</v>
      </c>
      <c r="I35" s="810">
        <v>0</v>
      </c>
      <c r="J35" s="1203">
        <v>0</v>
      </c>
      <c r="K35" s="549">
        <f>SUM(H35:J35)</f>
        <v>4389</v>
      </c>
      <c r="L35" s="765" t="s">
        <v>91</v>
      </c>
      <c r="M35" s="767" t="s">
        <v>91</v>
      </c>
      <c r="IW35" s="428"/>
    </row>
    <row r="36" spans="1:257" s="427" customFormat="1" ht="15" customHeight="1" x14ac:dyDescent="0.2">
      <c r="A36" s="462"/>
      <c r="B36" s="425" t="s">
        <v>148</v>
      </c>
      <c r="C36" s="691"/>
      <c r="D36" s="544"/>
      <c r="E36" s="547"/>
      <c r="F36" s="544"/>
      <c r="G36" s="720"/>
      <c r="H36" s="546">
        <v>9837</v>
      </c>
      <c r="I36" s="810">
        <v>0</v>
      </c>
      <c r="J36" s="1203">
        <v>0</v>
      </c>
      <c r="K36" s="549">
        <f>SUM(H36:J36)</f>
        <v>9837</v>
      </c>
      <c r="L36" s="765" t="s">
        <v>91</v>
      </c>
      <c r="M36" s="767" t="s">
        <v>91</v>
      </c>
      <c r="IW36" s="428"/>
    </row>
    <row r="37" spans="1:257" s="424" customFormat="1" ht="15" customHeight="1" x14ac:dyDescent="0.2">
      <c r="A37" s="698"/>
      <c r="B37" s="425" t="s">
        <v>147</v>
      </c>
      <c r="C37" s="691"/>
      <c r="D37" s="544"/>
      <c r="E37" s="547"/>
      <c r="F37" s="544"/>
      <c r="G37" s="720"/>
      <c r="H37" s="546">
        <v>908</v>
      </c>
      <c r="I37" s="810">
        <v>0</v>
      </c>
      <c r="J37" s="1203">
        <v>0</v>
      </c>
      <c r="K37" s="601">
        <f>SUM(H37:J37)</f>
        <v>908</v>
      </c>
      <c r="L37" s="765" t="s">
        <v>91</v>
      </c>
      <c r="M37" s="767" t="s">
        <v>91</v>
      </c>
    </row>
    <row r="38" spans="1:257" s="424" customFormat="1" ht="25.5" x14ac:dyDescent="0.2">
      <c r="A38" s="698">
        <v>4355</v>
      </c>
      <c r="B38" s="494" t="s">
        <v>338</v>
      </c>
      <c r="C38" s="690">
        <v>2148</v>
      </c>
      <c r="D38" s="519">
        <v>5190.2700000000004</v>
      </c>
      <c r="E38" s="516">
        <v>2471</v>
      </c>
      <c r="F38" s="519">
        <v>4913.5</v>
      </c>
      <c r="G38" s="721">
        <v>4913.5</v>
      </c>
      <c r="H38" s="517">
        <f>SUM(H40:H42)</f>
        <v>3835</v>
      </c>
      <c r="I38" s="808">
        <f t="shared" ref="I38:J38" si="7">SUM(I40:I42)</f>
        <v>0</v>
      </c>
      <c r="J38" s="1202">
        <f t="shared" si="7"/>
        <v>0</v>
      </c>
      <c r="K38" s="483">
        <f>H38+I38+J38</f>
        <v>3835</v>
      </c>
      <c r="L38" s="764">
        <f t="shared" si="0"/>
        <v>155.20032375556454</v>
      </c>
      <c r="M38" s="431">
        <f t="shared" si="1"/>
        <v>78.050269665208106</v>
      </c>
      <c r="N38" s="430"/>
    </row>
    <row r="39" spans="1:257" s="427" customFormat="1" ht="15" customHeight="1" x14ac:dyDescent="0.2">
      <c r="A39" s="462"/>
      <c r="B39" s="425" t="s">
        <v>150</v>
      </c>
      <c r="C39" s="690"/>
      <c r="D39" s="519"/>
      <c r="E39" s="516"/>
      <c r="F39" s="519"/>
      <c r="G39" s="721"/>
      <c r="H39" s="517"/>
      <c r="I39" s="808"/>
      <c r="J39" s="1202"/>
      <c r="K39" s="523"/>
      <c r="L39" s="765"/>
      <c r="M39" s="426"/>
      <c r="IW39" s="428"/>
    </row>
    <row r="40" spans="1:257" s="427" customFormat="1" ht="15" customHeight="1" x14ac:dyDescent="0.2">
      <c r="A40" s="462"/>
      <c r="B40" s="425" t="s">
        <v>149</v>
      </c>
      <c r="C40" s="691"/>
      <c r="D40" s="544"/>
      <c r="E40" s="547"/>
      <c r="F40" s="544"/>
      <c r="G40" s="720"/>
      <c r="H40" s="546">
        <v>1112</v>
      </c>
      <c r="I40" s="810">
        <v>0</v>
      </c>
      <c r="J40" s="1203">
        <v>0</v>
      </c>
      <c r="K40" s="549">
        <f>SUM(H40:J40)</f>
        <v>1112</v>
      </c>
      <c r="L40" s="765" t="s">
        <v>91</v>
      </c>
      <c r="M40" s="767" t="s">
        <v>91</v>
      </c>
      <c r="IW40" s="428"/>
    </row>
    <row r="41" spans="1:257" s="427" customFormat="1" ht="15" customHeight="1" x14ac:dyDescent="0.2">
      <c r="A41" s="462"/>
      <c r="B41" s="425" t="s">
        <v>148</v>
      </c>
      <c r="C41" s="691"/>
      <c r="D41" s="544"/>
      <c r="E41" s="547"/>
      <c r="F41" s="544"/>
      <c r="G41" s="720"/>
      <c r="H41" s="546">
        <v>2493</v>
      </c>
      <c r="I41" s="810">
        <v>0</v>
      </c>
      <c r="J41" s="1203">
        <v>0</v>
      </c>
      <c r="K41" s="549">
        <f>SUM(H41:J41)</f>
        <v>2493</v>
      </c>
      <c r="L41" s="765" t="s">
        <v>91</v>
      </c>
      <c r="M41" s="767" t="s">
        <v>91</v>
      </c>
      <c r="IW41" s="428"/>
    </row>
    <row r="42" spans="1:257" s="424" customFormat="1" ht="15" customHeight="1" x14ac:dyDescent="0.2">
      <c r="A42" s="698"/>
      <c r="B42" s="425" t="s">
        <v>147</v>
      </c>
      <c r="C42" s="691"/>
      <c r="D42" s="544"/>
      <c r="E42" s="547"/>
      <c r="F42" s="544"/>
      <c r="G42" s="720"/>
      <c r="H42" s="546">
        <v>230</v>
      </c>
      <c r="I42" s="810">
        <v>0</v>
      </c>
      <c r="J42" s="1203">
        <v>0</v>
      </c>
      <c r="K42" s="601">
        <f>SUM(H42:J42)</f>
        <v>230</v>
      </c>
      <c r="L42" s="765" t="s">
        <v>91</v>
      </c>
      <c r="M42" s="767" t="s">
        <v>91</v>
      </c>
    </row>
    <row r="43" spans="1:257" s="424" customFormat="1" ht="15" customHeight="1" x14ac:dyDescent="0.2">
      <c r="A43" s="698">
        <v>4355</v>
      </c>
      <c r="B43" s="552" t="s">
        <v>394</v>
      </c>
      <c r="C43" s="690">
        <v>0</v>
      </c>
      <c r="D43" s="519">
        <v>0</v>
      </c>
      <c r="E43" s="516">
        <v>0</v>
      </c>
      <c r="F43" s="519">
        <v>13.5</v>
      </c>
      <c r="G43" s="721">
        <v>0</v>
      </c>
      <c r="H43" s="517">
        <v>0</v>
      </c>
      <c r="I43" s="808">
        <v>0</v>
      </c>
      <c r="J43" s="1202">
        <v>0</v>
      </c>
      <c r="K43" s="483">
        <v>0</v>
      </c>
      <c r="L43" s="766" t="s">
        <v>91</v>
      </c>
      <c r="M43" s="1119">
        <f t="shared" ref="M43:M67" si="8">K43/F43*100</f>
        <v>0</v>
      </c>
    </row>
    <row r="44" spans="1:257" s="424" customFormat="1" ht="25.5" x14ac:dyDescent="0.2">
      <c r="A44" s="698">
        <v>4356</v>
      </c>
      <c r="B44" s="494" t="s">
        <v>339</v>
      </c>
      <c r="C44" s="690">
        <v>2100</v>
      </c>
      <c r="D44" s="519">
        <v>1992.8</v>
      </c>
      <c r="E44" s="516">
        <v>7689</v>
      </c>
      <c r="F44" s="519">
        <v>2185</v>
      </c>
      <c r="G44" s="721">
        <v>2185</v>
      </c>
      <c r="H44" s="517">
        <f>SUM(H46:H48)</f>
        <v>1833</v>
      </c>
      <c r="I44" s="808">
        <f t="shared" ref="I44:J44" si="9">SUM(I46:I48)</f>
        <v>0</v>
      </c>
      <c r="J44" s="1202">
        <f t="shared" si="9"/>
        <v>0</v>
      </c>
      <c r="K44" s="483">
        <f>H44+I44+J44</f>
        <v>1833</v>
      </c>
      <c r="L44" s="764">
        <f t="shared" ref="L44:L72" si="10">K44/E44*100</f>
        <v>23.83925087787749</v>
      </c>
      <c r="M44" s="431">
        <f t="shared" si="8"/>
        <v>83.890160183066371</v>
      </c>
      <c r="N44" s="430"/>
    </row>
    <row r="45" spans="1:257" s="427" customFormat="1" ht="15" customHeight="1" x14ac:dyDescent="0.2">
      <c r="A45" s="462"/>
      <c r="B45" s="425" t="s">
        <v>150</v>
      </c>
      <c r="C45" s="690"/>
      <c r="D45" s="519"/>
      <c r="E45" s="516"/>
      <c r="F45" s="519"/>
      <c r="G45" s="721"/>
      <c r="H45" s="517"/>
      <c r="I45" s="808"/>
      <c r="J45" s="1202"/>
      <c r="K45" s="523"/>
      <c r="L45" s="765"/>
      <c r="M45" s="426"/>
      <c r="IW45" s="428"/>
    </row>
    <row r="46" spans="1:257" s="427" customFormat="1" ht="15" customHeight="1" x14ac:dyDescent="0.2">
      <c r="A46" s="462"/>
      <c r="B46" s="425" t="s">
        <v>149</v>
      </c>
      <c r="C46" s="691"/>
      <c r="D46" s="544"/>
      <c r="E46" s="547"/>
      <c r="F46" s="544"/>
      <c r="G46" s="720"/>
      <c r="H46" s="546">
        <v>532</v>
      </c>
      <c r="I46" s="810">
        <v>0</v>
      </c>
      <c r="J46" s="1203">
        <v>0</v>
      </c>
      <c r="K46" s="549">
        <f>SUM(H46:J46)</f>
        <v>532</v>
      </c>
      <c r="L46" s="765" t="s">
        <v>91</v>
      </c>
      <c r="M46" s="767" t="s">
        <v>91</v>
      </c>
      <c r="IW46" s="428"/>
    </row>
    <row r="47" spans="1:257" s="427" customFormat="1" ht="15" customHeight="1" x14ac:dyDescent="0.2">
      <c r="A47" s="462"/>
      <c r="B47" s="425" t="s">
        <v>148</v>
      </c>
      <c r="C47" s="691"/>
      <c r="D47" s="544"/>
      <c r="E47" s="547"/>
      <c r="F47" s="544"/>
      <c r="G47" s="720"/>
      <c r="H47" s="546">
        <v>1191</v>
      </c>
      <c r="I47" s="810">
        <v>0</v>
      </c>
      <c r="J47" s="1203">
        <v>0</v>
      </c>
      <c r="K47" s="549">
        <f>SUM(H47:J47)</f>
        <v>1191</v>
      </c>
      <c r="L47" s="765" t="s">
        <v>91</v>
      </c>
      <c r="M47" s="767" t="s">
        <v>91</v>
      </c>
      <c r="IW47" s="428"/>
    </row>
    <row r="48" spans="1:257" s="424" customFormat="1" ht="15" customHeight="1" x14ac:dyDescent="0.2">
      <c r="A48" s="698"/>
      <c r="B48" s="425" t="s">
        <v>147</v>
      </c>
      <c r="C48" s="691"/>
      <c r="D48" s="544"/>
      <c r="E48" s="547"/>
      <c r="F48" s="544"/>
      <c r="G48" s="720"/>
      <c r="H48" s="546">
        <v>110</v>
      </c>
      <c r="I48" s="810">
        <v>0</v>
      </c>
      <c r="J48" s="1203">
        <v>0</v>
      </c>
      <c r="K48" s="549">
        <f>SUM(H48:J48)</f>
        <v>110</v>
      </c>
      <c r="L48" s="765" t="s">
        <v>91</v>
      </c>
      <c r="M48" s="767" t="s">
        <v>91</v>
      </c>
    </row>
    <row r="49" spans="1:257" s="424" customFormat="1" ht="25.5" x14ac:dyDescent="0.2">
      <c r="A49" s="698">
        <v>4356</v>
      </c>
      <c r="B49" s="494" t="s">
        <v>395</v>
      </c>
      <c r="C49" s="690">
        <v>0</v>
      </c>
      <c r="D49" s="519">
        <v>0</v>
      </c>
      <c r="E49" s="516">
        <v>0</v>
      </c>
      <c r="F49" s="519">
        <v>60.75</v>
      </c>
      <c r="G49" s="721">
        <v>0</v>
      </c>
      <c r="H49" s="517">
        <v>0</v>
      </c>
      <c r="I49" s="808">
        <v>0</v>
      </c>
      <c r="J49" s="1202">
        <v>0</v>
      </c>
      <c r="K49" s="523">
        <v>0</v>
      </c>
      <c r="L49" s="764" t="s">
        <v>91</v>
      </c>
      <c r="M49" s="1118">
        <f t="shared" si="8"/>
        <v>0</v>
      </c>
    </row>
    <row r="50" spans="1:257" s="424" customFormat="1" ht="38.25" x14ac:dyDescent="0.2">
      <c r="A50" s="698">
        <v>4357</v>
      </c>
      <c r="B50" s="494" t="s">
        <v>340</v>
      </c>
      <c r="C50" s="690">
        <v>37583</v>
      </c>
      <c r="D50" s="519">
        <v>68772.33</v>
      </c>
      <c r="E50" s="516">
        <v>51610</v>
      </c>
      <c r="F50" s="809">
        <v>93969.93</v>
      </c>
      <c r="G50" s="1122">
        <v>85969.93</v>
      </c>
      <c r="H50" s="517">
        <f>SUM(H52:H54)</f>
        <v>82720</v>
      </c>
      <c r="I50" s="808">
        <f t="shared" ref="I50:J50" si="11">SUM(I52:I54)</f>
        <v>0</v>
      </c>
      <c r="J50" s="1202">
        <f t="shared" si="11"/>
        <v>0</v>
      </c>
      <c r="K50" s="483">
        <f>SUM(H50:J50)</f>
        <v>82720</v>
      </c>
      <c r="L50" s="764">
        <f t="shared" si="10"/>
        <v>160.27901569463282</v>
      </c>
      <c r="M50" s="429">
        <f t="shared" si="8"/>
        <v>88.028159646389014</v>
      </c>
    </row>
    <row r="51" spans="1:257" s="427" customFormat="1" ht="15" customHeight="1" x14ac:dyDescent="0.2">
      <c r="A51" s="462"/>
      <c r="B51" s="425" t="s">
        <v>150</v>
      </c>
      <c r="C51" s="690"/>
      <c r="D51" s="519"/>
      <c r="E51" s="516"/>
      <c r="F51" s="809"/>
      <c r="G51" s="1122"/>
      <c r="H51" s="517"/>
      <c r="I51" s="808"/>
      <c r="J51" s="1202"/>
      <c r="K51" s="523"/>
      <c r="L51" s="765"/>
      <c r="M51" s="426"/>
      <c r="IW51" s="428"/>
    </row>
    <row r="52" spans="1:257" s="427" customFormat="1" ht="15" customHeight="1" x14ac:dyDescent="0.2">
      <c r="A52" s="462"/>
      <c r="B52" s="425" t="s">
        <v>149</v>
      </c>
      <c r="C52" s="691"/>
      <c r="D52" s="544"/>
      <c r="E52" s="547"/>
      <c r="F52" s="544"/>
      <c r="G52" s="720"/>
      <c r="H52" s="546">
        <v>23989</v>
      </c>
      <c r="I52" s="810">
        <v>0</v>
      </c>
      <c r="J52" s="1203">
        <v>0</v>
      </c>
      <c r="K52" s="549">
        <f>SUM(H52:J52)</f>
        <v>23989</v>
      </c>
      <c r="L52" s="765" t="s">
        <v>91</v>
      </c>
      <c r="M52" s="767" t="s">
        <v>91</v>
      </c>
      <c r="IW52" s="428"/>
    </row>
    <row r="53" spans="1:257" s="427" customFormat="1" ht="15" customHeight="1" x14ac:dyDescent="0.2">
      <c r="A53" s="462"/>
      <c r="B53" s="425" t="s">
        <v>148</v>
      </c>
      <c r="C53" s="691"/>
      <c r="D53" s="544"/>
      <c r="E53" s="547"/>
      <c r="F53" s="544"/>
      <c r="G53" s="720"/>
      <c r="H53" s="546">
        <v>53768</v>
      </c>
      <c r="I53" s="810">
        <v>0</v>
      </c>
      <c r="J53" s="1203">
        <v>0</v>
      </c>
      <c r="K53" s="549">
        <f>SUM(H53:J53)</f>
        <v>53768</v>
      </c>
      <c r="L53" s="765" t="s">
        <v>91</v>
      </c>
      <c r="M53" s="767" t="s">
        <v>91</v>
      </c>
      <c r="IW53" s="428"/>
    </row>
    <row r="54" spans="1:257" s="424" customFormat="1" ht="15" customHeight="1" x14ac:dyDescent="0.2">
      <c r="A54" s="698"/>
      <c r="B54" s="425" t="s">
        <v>147</v>
      </c>
      <c r="C54" s="691"/>
      <c r="D54" s="544"/>
      <c r="E54" s="547"/>
      <c r="F54" s="544"/>
      <c r="G54" s="720"/>
      <c r="H54" s="546">
        <v>4963</v>
      </c>
      <c r="I54" s="810">
        <v>0</v>
      </c>
      <c r="J54" s="1203">
        <v>0</v>
      </c>
      <c r="K54" s="549">
        <f>SUM(H54:J54)</f>
        <v>4963</v>
      </c>
      <c r="L54" s="765" t="s">
        <v>91</v>
      </c>
      <c r="M54" s="767" t="s">
        <v>91</v>
      </c>
    </row>
    <row r="55" spans="1:257" s="424" customFormat="1" ht="30" customHeight="1" x14ac:dyDescent="0.2">
      <c r="A55" s="698">
        <v>4357</v>
      </c>
      <c r="B55" s="700" t="s">
        <v>152</v>
      </c>
      <c r="C55" s="690">
        <v>0</v>
      </c>
      <c r="D55" s="519">
        <v>0</v>
      </c>
      <c r="E55" s="516">
        <v>0</v>
      </c>
      <c r="F55" s="809">
        <v>1714.75</v>
      </c>
      <c r="G55" s="1122">
        <v>200</v>
      </c>
      <c r="H55" s="517">
        <v>0</v>
      </c>
      <c r="I55" s="808">
        <v>0</v>
      </c>
      <c r="J55" s="1202">
        <v>0</v>
      </c>
      <c r="K55" s="483">
        <f>SUM(H55:J55)</f>
        <v>0</v>
      </c>
      <c r="L55" s="766" t="s">
        <v>91</v>
      </c>
      <c r="M55" s="431">
        <f t="shared" si="8"/>
        <v>0</v>
      </c>
      <c r="N55" s="430"/>
    </row>
    <row r="56" spans="1:257" s="424" customFormat="1" ht="25.5" x14ac:dyDescent="0.2">
      <c r="A56" s="698">
        <v>4359</v>
      </c>
      <c r="B56" s="494" t="s">
        <v>341</v>
      </c>
      <c r="C56" s="690">
        <v>870</v>
      </c>
      <c r="D56" s="519">
        <v>1264.08</v>
      </c>
      <c r="E56" s="516">
        <v>3876</v>
      </c>
      <c r="F56" s="519">
        <v>779.1</v>
      </c>
      <c r="G56" s="721">
        <v>779.1</v>
      </c>
      <c r="H56" s="517">
        <f>SUM(H58:H60)</f>
        <v>2281</v>
      </c>
      <c r="I56" s="808">
        <f t="shared" ref="I56:J56" si="12">SUM(I58:I60)</f>
        <v>0</v>
      </c>
      <c r="J56" s="1202">
        <f t="shared" si="12"/>
        <v>0</v>
      </c>
      <c r="K56" s="483">
        <f>SUM(H56:J56)</f>
        <v>2281</v>
      </c>
      <c r="L56" s="764">
        <f t="shared" si="10"/>
        <v>58.849329205366352</v>
      </c>
      <c r="M56" s="461">
        <f t="shared" si="8"/>
        <v>292.77371325888845</v>
      </c>
      <c r="N56" s="430"/>
    </row>
    <row r="57" spans="1:257" s="427" customFormat="1" ht="15" customHeight="1" x14ac:dyDescent="0.2">
      <c r="A57" s="462"/>
      <c r="B57" s="425" t="s">
        <v>150</v>
      </c>
      <c r="C57" s="690"/>
      <c r="D57" s="519"/>
      <c r="E57" s="516"/>
      <c r="F57" s="519"/>
      <c r="G57" s="721"/>
      <c r="H57" s="517"/>
      <c r="I57" s="808"/>
      <c r="J57" s="1202"/>
      <c r="K57" s="523"/>
      <c r="L57" s="765"/>
      <c r="M57" s="426"/>
      <c r="IW57" s="428"/>
    </row>
    <row r="58" spans="1:257" s="427" customFormat="1" ht="15" customHeight="1" x14ac:dyDescent="0.2">
      <c r="A58" s="462"/>
      <c r="B58" s="425" t="s">
        <v>149</v>
      </c>
      <c r="C58" s="691"/>
      <c r="D58" s="544"/>
      <c r="E58" s="547"/>
      <c r="F58" s="544"/>
      <c r="G58" s="720"/>
      <c r="H58" s="546">
        <v>661</v>
      </c>
      <c r="I58" s="810">
        <v>0</v>
      </c>
      <c r="J58" s="1203">
        <v>0</v>
      </c>
      <c r="K58" s="549">
        <f t="shared" ref="K58:K64" si="13">SUM(H58:J58)</f>
        <v>661</v>
      </c>
      <c r="L58" s="765" t="s">
        <v>91</v>
      </c>
      <c r="M58" s="767" t="s">
        <v>91</v>
      </c>
      <c r="IW58" s="428"/>
    </row>
    <row r="59" spans="1:257" s="427" customFormat="1" ht="15" customHeight="1" x14ac:dyDescent="0.2">
      <c r="A59" s="462"/>
      <c r="B59" s="425" t="s">
        <v>148</v>
      </c>
      <c r="C59" s="691"/>
      <c r="D59" s="544"/>
      <c r="E59" s="547"/>
      <c r="F59" s="544"/>
      <c r="G59" s="720"/>
      <c r="H59" s="546">
        <v>1483</v>
      </c>
      <c r="I59" s="810">
        <v>0</v>
      </c>
      <c r="J59" s="1203">
        <v>0</v>
      </c>
      <c r="K59" s="549">
        <f t="shared" si="13"/>
        <v>1483</v>
      </c>
      <c r="L59" s="765" t="s">
        <v>91</v>
      </c>
      <c r="M59" s="767" t="s">
        <v>91</v>
      </c>
      <c r="IW59" s="428"/>
    </row>
    <row r="60" spans="1:257" s="424" customFormat="1" ht="15" customHeight="1" x14ac:dyDescent="0.2">
      <c r="A60" s="698"/>
      <c r="B60" s="425" t="s">
        <v>147</v>
      </c>
      <c r="C60" s="691"/>
      <c r="D60" s="544"/>
      <c r="E60" s="547"/>
      <c r="F60" s="544"/>
      <c r="G60" s="720"/>
      <c r="H60" s="546">
        <v>137</v>
      </c>
      <c r="I60" s="810">
        <v>0</v>
      </c>
      <c r="J60" s="1203">
        <v>0</v>
      </c>
      <c r="K60" s="549">
        <f t="shared" si="13"/>
        <v>137</v>
      </c>
      <c r="L60" s="765" t="s">
        <v>91</v>
      </c>
      <c r="M60" s="767" t="s">
        <v>91</v>
      </c>
    </row>
    <row r="61" spans="1:257" s="424" customFormat="1" ht="28.5" customHeight="1" x14ac:dyDescent="0.2">
      <c r="A61" s="698">
        <v>4369</v>
      </c>
      <c r="B61" s="699" t="s">
        <v>151</v>
      </c>
      <c r="C61" s="690">
        <v>200</v>
      </c>
      <c r="D61" s="519">
        <v>0</v>
      </c>
      <c r="E61" s="516">
        <v>200</v>
      </c>
      <c r="F61" s="809">
        <v>200</v>
      </c>
      <c r="G61" s="1122">
        <v>0</v>
      </c>
      <c r="H61" s="517">
        <v>0</v>
      </c>
      <c r="I61" s="808">
        <v>0</v>
      </c>
      <c r="J61" s="1202">
        <v>200</v>
      </c>
      <c r="K61" s="483">
        <f t="shared" si="13"/>
        <v>200</v>
      </c>
      <c r="L61" s="764">
        <f t="shared" si="10"/>
        <v>100</v>
      </c>
      <c r="M61" s="429">
        <f t="shared" si="8"/>
        <v>100</v>
      </c>
    </row>
    <row r="62" spans="1:257" s="424" customFormat="1" ht="26.25" customHeight="1" x14ac:dyDescent="0.2">
      <c r="A62" s="698">
        <v>4374</v>
      </c>
      <c r="B62" s="494" t="s">
        <v>342</v>
      </c>
      <c r="C62" s="690">
        <v>360</v>
      </c>
      <c r="D62" s="519">
        <v>899.9</v>
      </c>
      <c r="E62" s="516">
        <v>1863</v>
      </c>
      <c r="F62" s="519">
        <v>100</v>
      </c>
      <c r="G62" s="721">
        <v>100</v>
      </c>
      <c r="H62" s="517">
        <f>SUM(H64:H66)</f>
        <v>3006</v>
      </c>
      <c r="I62" s="808">
        <f t="shared" ref="I62:J62" si="14">SUM(I64:I66)</f>
        <v>0</v>
      </c>
      <c r="J62" s="1202">
        <f t="shared" si="14"/>
        <v>0</v>
      </c>
      <c r="K62" s="483">
        <f t="shared" si="13"/>
        <v>3006</v>
      </c>
      <c r="L62" s="764">
        <f t="shared" si="10"/>
        <v>161.35265700483092</v>
      </c>
      <c r="M62" s="693" t="s">
        <v>91</v>
      </c>
      <c r="N62" s="430"/>
    </row>
    <row r="63" spans="1:257" s="427" customFormat="1" ht="15" customHeight="1" x14ac:dyDescent="0.2">
      <c r="A63" s="462"/>
      <c r="B63" s="425" t="s">
        <v>150</v>
      </c>
      <c r="C63" s="690"/>
      <c r="D63" s="519"/>
      <c r="E63" s="516"/>
      <c r="F63" s="519"/>
      <c r="G63" s="721"/>
      <c r="H63" s="517"/>
      <c r="I63" s="808"/>
      <c r="J63" s="1202"/>
      <c r="K63" s="523"/>
      <c r="L63" s="765"/>
      <c r="M63" s="426"/>
      <c r="IW63" s="428"/>
    </row>
    <row r="64" spans="1:257" s="427" customFormat="1" ht="15" customHeight="1" x14ac:dyDescent="0.2">
      <c r="A64" s="462"/>
      <c r="B64" s="425" t="s">
        <v>149</v>
      </c>
      <c r="C64" s="691"/>
      <c r="D64" s="544"/>
      <c r="E64" s="547"/>
      <c r="F64" s="544"/>
      <c r="G64" s="720"/>
      <c r="H64" s="546">
        <v>872</v>
      </c>
      <c r="I64" s="810">
        <v>0</v>
      </c>
      <c r="J64" s="1203">
        <v>0</v>
      </c>
      <c r="K64" s="549">
        <f t="shared" si="13"/>
        <v>872</v>
      </c>
      <c r="L64" s="765" t="s">
        <v>91</v>
      </c>
      <c r="M64" s="767" t="s">
        <v>91</v>
      </c>
      <c r="IW64" s="428"/>
    </row>
    <row r="65" spans="1:257" s="427" customFormat="1" ht="15" customHeight="1" x14ac:dyDescent="0.2">
      <c r="A65" s="462"/>
      <c r="B65" s="425" t="s">
        <v>148</v>
      </c>
      <c r="C65" s="691"/>
      <c r="D65" s="544"/>
      <c r="E65" s="547"/>
      <c r="F65" s="544"/>
      <c r="G65" s="720"/>
      <c r="H65" s="546">
        <v>1954</v>
      </c>
      <c r="I65" s="810">
        <v>0</v>
      </c>
      <c r="J65" s="1203">
        <v>0</v>
      </c>
      <c r="K65" s="549">
        <f>SUM(H65:J65)</f>
        <v>1954</v>
      </c>
      <c r="L65" s="765" t="s">
        <v>91</v>
      </c>
      <c r="M65" s="767" t="s">
        <v>91</v>
      </c>
      <c r="IW65" s="428"/>
    </row>
    <row r="66" spans="1:257" s="424" customFormat="1" ht="15" customHeight="1" x14ac:dyDescent="0.2">
      <c r="A66" s="698"/>
      <c r="B66" s="425" t="s">
        <v>147</v>
      </c>
      <c r="C66" s="691"/>
      <c r="D66" s="544"/>
      <c r="E66" s="547"/>
      <c r="F66" s="544"/>
      <c r="G66" s="720"/>
      <c r="H66" s="546">
        <v>180</v>
      </c>
      <c r="I66" s="810">
        <v>0</v>
      </c>
      <c r="J66" s="1203">
        <v>0</v>
      </c>
      <c r="K66" s="549">
        <f>SUM(H66:J66)</f>
        <v>180</v>
      </c>
      <c r="L66" s="765" t="s">
        <v>91</v>
      </c>
      <c r="M66" s="767" t="s">
        <v>91</v>
      </c>
    </row>
    <row r="67" spans="1:257" s="424" customFormat="1" ht="38.25" x14ac:dyDescent="0.2">
      <c r="A67" s="698">
        <v>4376</v>
      </c>
      <c r="B67" s="494" t="s">
        <v>343</v>
      </c>
      <c r="C67" s="690">
        <v>605</v>
      </c>
      <c r="D67" s="519">
        <v>2458.5</v>
      </c>
      <c r="E67" s="516">
        <v>1302</v>
      </c>
      <c r="F67" s="519">
        <v>2521.9299999999998</v>
      </c>
      <c r="G67" s="721">
        <v>2521.9299999999998</v>
      </c>
      <c r="H67" s="517">
        <f>SUM(H69:H71)</f>
        <v>997</v>
      </c>
      <c r="I67" s="808">
        <f t="shared" ref="I67:J67" si="15">SUM(I69:I71)</f>
        <v>0</v>
      </c>
      <c r="J67" s="1202">
        <f t="shared" si="15"/>
        <v>0</v>
      </c>
      <c r="K67" s="483">
        <f>SUM(H67:J67)</f>
        <v>997</v>
      </c>
      <c r="L67" s="764">
        <f t="shared" si="10"/>
        <v>76.574500768049163</v>
      </c>
      <c r="M67" s="431">
        <f t="shared" si="8"/>
        <v>39.533214641167682</v>
      </c>
      <c r="N67" s="430"/>
    </row>
    <row r="68" spans="1:257" s="427" customFormat="1" ht="15" customHeight="1" x14ac:dyDescent="0.2">
      <c r="A68" s="462"/>
      <c r="B68" s="425" t="s">
        <v>150</v>
      </c>
      <c r="C68" s="690"/>
      <c r="D68" s="519"/>
      <c r="E68" s="516"/>
      <c r="F68" s="519"/>
      <c r="G68" s="721"/>
      <c r="H68" s="517"/>
      <c r="I68" s="808"/>
      <c r="J68" s="1202"/>
      <c r="K68" s="523"/>
      <c r="L68" s="765"/>
      <c r="M68" s="426"/>
      <c r="IW68" s="428"/>
    </row>
    <row r="69" spans="1:257" s="427" customFormat="1" ht="15" customHeight="1" x14ac:dyDescent="0.2">
      <c r="A69" s="462"/>
      <c r="B69" s="425" t="s">
        <v>149</v>
      </c>
      <c r="C69" s="691"/>
      <c r="D69" s="544"/>
      <c r="E69" s="547"/>
      <c r="F69" s="544"/>
      <c r="G69" s="720"/>
      <c r="H69" s="546">
        <v>289</v>
      </c>
      <c r="I69" s="810">
        <v>0</v>
      </c>
      <c r="J69" s="1203">
        <v>0</v>
      </c>
      <c r="K69" s="549">
        <f>SUM(H69:J69)</f>
        <v>289</v>
      </c>
      <c r="L69" s="765" t="s">
        <v>91</v>
      </c>
      <c r="M69" s="767" t="s">
        <v>91</v>
      </c>
      <c r="IW69" s="428"/>
    </row>
    <row r="70" spans="1:257" s="427" customFormat="1" ht="15" customHeight="1" x14ac:dyDescent="0.2">
      <c r="A70" s="462"/>
      <c r="B70" s="425" t="s">
        <v>148</v>
      </c>
      <c r="C70" s="691"/>
      <c r="D70" s="544"/>
      <c r="E70" s="547"/>
      <c r="F70" s="544"/>
      <c r="G70" s="720"/>
      <c r="H70" s="546">
        <v>648</v>
      </c>
      <c r="I70" s="810">
        <v>0</v>
      </c>
      <c r="J70" s="1203">
        <v>0</v>
      </c>
      <c r="K70" s="549">
        <f>SUM(H70:J70)</f>
        <v>648</v>
      </c>
      <c r="L70" s="765" t="s">
        <v>91</v>
      </c>
      <c r="M70" s="767" t="s">
        <v>91</v>
      </c>
      <c r="IW70" s="428"/>
    </row>
    <row r="71" spans="1:257" s="424" customFormat="1" ht="15" customHeight="1" x14ac:dyDescent="0.2">
      <c r="A71" s="698"/>
      <c r="B71" s="425" t="s">
        <v>147</v>
      </c>
      <c r="C71" s="691"/>
      <c r="D71" s="544"/>
      <c r="E71" s="547"/>
      <c r="F71" s="544"/>
      <c r="G71" s="720"/>
      <c r="H71" s="546">
        <v>60</v>
      </c>
      <c r="I71" s="810">
        <v>0</v>
      </c>
      <c r="J71" s="1203">
        <v>0</v>
      </c>
      <c r="K71" s="549">
        <f>SUM(H71:J71)</f>
        <v>60</v>
      </c>
      <c r="L71" s="765" t="s">
        <v>91</v>
      </c>
      <c r="M71" s="767" t="s">
        <v>91</v>
      </c>
    </row>
    <row r="72" spans="1:257" s="424" customFormat="1" ht="25.5" x14ac:dyDescent="0.2">
      <c r="A72" s="698">
        <v>4377</v>
      </c>
      <c r="B72" s="494" t="s">
        <v>344</v>
      </c>
      <c r="C72" s="690">
        <v>650</v>
      </c>
      <c r="D72" s="519">
        <v>582.79999999999995</v>
      </c>
      <c r="E72" s="516">
        <v>3315</v>
      </c>
      <c r="F72" s="519">
        <v>0</v>
      </c>
      <c r="G72" s="721">
        <v>0</v>
      </c>
      <c r="H72" s="517">
        <f>SUM(H74:H76)</f>
        <v>891</v>
      </c>
      <c r="I72" s="808">
        <f t="shared" ref="I72:J72" si="16">SUM(I74:I76)</f>
        <v>0</v>
      </c>
      <c r="J72" s="1202">
        <f t="shared" si="16"/>
        <v>0</v>
      </c>
      <c r="K72" s="483">
        <f>SUM(H72:J72)</f>
        <v>891</v>
      </c>
      <c r="L72" s="764">
        <f t="shared" si="10"/>
        <v>26.877828054298643</v>
      </c>
      <c r="M72" s="693" t="s">
        <v>91</v>
      </c>
      <c r="N72" s="430"/>
    </row>
    <row r="73" spans="1:257" s="427" customFormat="1" ht="15" customHeight="1" x14ac:dyDescent="0.2">
      <c r="A73" s="462"/>
      <c r="B73" s="425" t="s">
        <v>150</v>
      </c>
      <c r="C73" s="690"/>
      <c r="D73" s="519"/>
      <c r="E73" s="516"/>
      <c r="F73" s="519"/>
      <c r="G73" s="721"/>
      <c r="H73" s="517"/>
      <c r="I73" s="808"/>
      <c r="J73" s="1202"/>
      <c r="K73" s="523"/>
      <c r="L73" s="765"/>
      <c r="M73" s="426"/>
      <c r="IW73" s="428"/>
    </row>
    <row r="74" spans="1:257" s="427" customFormat="1" ht="15" customHeight="1" x14ac:dyDescent="0.2">
      <c r="A74" s="462"/>
      <c r="B74" s="425" t="s">
        <v>149</v>
      </c>
      <c r="C74" s="691"/>
      <c r="D74" s="544"/>
      <c r="E74" s="547"/>
      <c r="F74" s="544"/>
      <c r="G74" s="720"/>
      <c r="H74" s="546">
        <v>258</v>
      </c>
      <c r="I74" s="810">
        <v>0</v>
      </c>
      <c r="J74" s="1203">
        <v>0</v>
      </c>
      <c r="K74" s="549">
        <f>SUM(H74:J74)</f>
        <v>258</v>
      </c>
      <c r="L74" s="765" t="s">
        <v>91</v>
      </c>
      <c r="M74" s="767" t="s">
        <v>91</v>
      </c>
      <c r="IW74" s="428"/>
    </row>
    <row r="75" spans="1:257" s="427" customFormat="1" ht="15" customHeight="1" x14ac:dyDescent="0.2">
      <c r="A75" s="462"/>
      <c r="B75" s="425" t="s">
        <v>148</v>
      </c>
      <c r="C75" s="691"/>
      <c r="D75" s="544"/>
      <c r="E75" s="547"/>
      <c r="F75" s="544"/>
      <c r="G75" s="720"/>
      <c r="H75" s="546">
        <v>579</v>
      </c>
      <c r="I75" s="810">
        <v>0</v>
      </c>
      <c r="J75" s="1203">
        <v>0</v>
      </c>
      <c r="K75" s="549">
        <f>SUM(H75:J75)</f>
        <v>579</v>
      </c>
      <c r="L75" s="765" t="s">
        <v>91</v>
      </c>
      <c r="M75" s="767" t="s">
        <v>91</v>
      </c>
      <c r="IW75" s="428"/>
    </row>
    <row r="76" spans="1:257" s="424" customFormat="1" ht="15" customHeight="1" x14ac:dyDescent="0.2">
      <c r="A76" s="698"/>
      <c r="B76" s="425" t="s">
        <v>147</v>
      </c>
      <c r="C76" s="691"/>
      <c r="D76" s="544"/>
      <c r="E76" s="547"/>
      <c r="F76" s="544"/>
      <c r="G76" s="720"/>
      <c r="H76" s="546">
        <v>54</v>
      </c>
      <c r="I76" s="810">
        <v>0</v>
      </c>
      <c r="J76" s="1203">
        <v>0</v>
      </c>
      <c r="K76" s="549">
        <f>SUM(H76:J76)</f>
        <v>54</v>
      </c>
      <c r="L76" s="765" t="s">
        <v>91</v>
      </c>
      <c r="M76" s="767" t="s">
        <v>91</v>
      </c>
    </row>
    <row r="77" spans="1:257" s="424" customFormat="1" ht="25.5" x14ac:dyDescent="0.2">
      <c r="A77" s="698">
        <v>4378</v>
      </c>
      <c r="B77" s="494" t="s">
        <v>345</v>
      </c>
      <c r="C77" s="690">
        <v>115</v>
      </c>
      <c r="D77" s="519">
        <v>731.65</v>
      </c>
      <c r="E77" s="516">
        <v>319</v>
      </c>
      <c r="F77" s="519">
        <v>850</v>
      </c>
      <c r="G77" s="721">
        <v>850</v>
      </c>
      <c r="H77" s="517">
        <f>SUM(H79:H81)</f>
        <v>86</v>
      </c>
      <c r="I77" s="808">
        <f t="shared" ref="I77:J77" si="17">SUM(I79:I81)</f>
        <v>0</v>
      </c>
      <c r="J77" s="1202">
        <f t="shared" si="17"/>
        <v>0</v>
      </c>
      <c r="K77" s="483">
        <f>H77+I77+J77</f>
        <v>86</v>
      </c>
      <c r="L77" s="764">
        <f t="shared" ref="L77:L92" si="18">K77/E77*100</f>
        <v>26.959247648902824</v>
      </c>
      <c r="M77" s="431">
        <f t="shared" ref="M77:M92" si="19">K77/F77*100</f>
        <v>10.117647058823529</v>
      </c>
      <c r="N77" s="430"/>
    </row>
    <row r="78" spans="1:257" s="427" customFormat="1" ht="15" customHeight="1" x14ac:dyDescent="0.2">
      <c r="A78" s="462"/>
      <c r="B78" s="425" t="s">
        <v>150</v>
      </c>
      <c r="C78" s="690"/>
      <c r="D78" s="519"/>
      <c r="E78" s="516"/>
      <c r="F78" s="519"/>
      <c r="G78" s="721"/>
      <c r="H78" s="517"/>
      <c r="I78" s="808"/>
      <c r="J78" s="1202"/>
      <c r="K78" s="523"/>
      <c r="L78" s="765"/>
      <c r="M78" s="426"/>
      <c r="IW78" s="428"/>
    </row>
    <row r="79" spans="1:257" s="427" customFormat="1" ht="15" customHeight="1" x14ac:dyDescent="0.2">
      <c r="A79" s="462"/>
      <c r="B79" s="425" t="s">
        <v>149</v>
      </c>
      <c r="C79" s="691"/>
      <c r="D79" s="544"/>
      <c r="E79" s="547"/>
      <c r="F79" s="544"/>
      <c r="G79" s="720"/>
      <c r="H79" s="546">
        <v>25</v>
      </c>
      <c r="I79" s="810">
        <v>0</v>
      </c>
      <c r="J79" s="1203">
        <v>0</v>
      </c>
      <c r="K79" s="549">
        <f>SUM(H79:J79)</f>
        <v>25</v>
      </c>
      <c r="L79" s="765" t="s">
        <v>91</v>
      </c>
      <c r="M79" s="767" t="s">
        <v>91</v>
      </c>
      <c r="IW79" s="428"/>
    </row>
    <row r="80" spans="1:257" s="427" customFormat="1" ht="15" customHeight="1" x14ac:dyDescent="0.2">
      <c r="A80" s="462"/>
      <c r="B80" s="425" t="s">
        <v>148</v>
      </c>
      <c r="C80" s="691"/>
      <c r="D80" s="544"/>
      <c r="E80" s="547"/>
      <c r="F80" s="544"/>
      <c r="G80" s="720"/>
      <c r="H80" s="546">
        <v>56</v>
      </c>
      <c r="I80" s="810">
        <v>0</v>
      </c>
      <c r="J80" s="1203">
        <v>0</v>
      </c>
      <c r="K80" s="549">
        <f>SUM(H80:J80)</f>
        <v>56</v>
      </c>
      <c r="L80" s="765" t="s">
        <v>91</v>
      </c>
      <c r="M80" s="767" t="s">
        <v>91</v>
      </c>
      <c r="IW80" s="428"/>
    </row>
    <row r="81" spans="1:257" s="424" customFormat="1" ht="15" customHeight="1" x14ac:dyDescent="0.2">
      <c r="A81" s="698"/>
      <c r="B81" s="425" t="s">
        <v>147</v>
      </c>
      <c r="C81" s="691"/>
      <c r="D81" s="544"/>
      <c r="E81" s="547"/>
      <c r="F81" s="544"/>
      <c r="G81" s="720"/>
      <c r="H81" s="546">
        <v>5</v>
      </c>
      <c r="I81" s="810">
        <v>0</v>
      </c>
      <c r="J81" s="1203">
        <v>0</v>
      </c>
      <c r="K81" s="549">
        <f>SUM(H81:J81)</f>
        <v>5</v>
      </c>
      <c r="L81" s="765" t="s">
        <v>91</v>
      </c>
      <c r="M81" s="767" t="s">
        <v>91</v>
      </c>
    </row>
    <row r="82" spans="1:257" s="424" customFormat="1" ht="24.75" customHeight="1" x14ac:dyDescent="0.2">
      <c r="A82" s="698">
        <v>4379</v>
      </c>
      <c r="B82" s="494" t="s">
        <v>346</v>
      </c>
      <c r="C82" s="690">
        <v>8723</v>
      </c>
      <c r="D82" s="519">
        <v>1007.28</v>
      </c>
      <c r="E82" s="516">
        <v>1480</v>
      </c>
      <c r="F82" s="519">
        <v>955</v>
      </c>
      <c r="G82" s="721">
        <v>955</v>
      </c>
      <c r="H82" s="517">
        <f>SUM(H84:H86)</f>
        <v>254</v>
      </c>
      <c r="I82" s="808">
        <f t="shared" ref="I82:J82" si="20">SUM(I84:I86)</f>
        <v>0</v>
      </c>
      <c r="J82" s="1202">
        <f t="shared" si="20"/>
        <v>0</v>
      </c>
      <c r="K82" s="483">
        <f>H82+I82+J82</f>
        <v>254</v>
      </c>
      <c r="L82" s="764">
        <f t="shared" si="18"/>
        <v>17.162162162162161</v>
      </c>
      <c r="M82" s="431">
        <f t="shared" si="19"/>
        <v>26.596858638743452</v>
      </c>
      <c r="N82" s="430"/>
    </row>
    <row r="83" spans="1:257" s="427" customFormat="1" ht="15" customHeight="1" x14ac:dyDescent="0.2">
      <c r="A83" s="462"/>
      <c r="B83" s="425" t="s">
        <v>150</v>
      </c>
      <c r="C83" s="690"/>
      <c r="D83" s="519"/>
      <c r="E83" s="516"/>
      <c r="F83" s="519"/>
      <c r="G83" s="721"/>
      <c r="H83" s="517"/>
      <c r="I83" s="808"/>
      <c r="J83" s="1202"/>
      <c r="K83" s="523"/>
      <c r="L83" s="765"/>
      <c r="M83" s="426"/>
      <c r="IW83" s="428"/>
    </row>
    <row r="84" spans="1:257" s="427" customFormat="1" ht="15" customHeight="1" x14ac:dyDescent="0.2">
      <c r="A84" s="462"/>
      <c r="B84" s="425" t="s">
        <v>149</v>
      </c>
      <c r="C84" s="691"/>
      <c r="D84" s="544"/>
      <c r="E84" s="547"/>
      <c r="F84" s="544"/>
      <c r="G84" s="720"/>
      <c r="H84" s="546">
        <v>74</v>
      </c>
      <c r="I84" s="810">
        <v>0</v>
      </c>
      <c r="J84" s="1203">
        <v>0</v>
      </c>
      <c r="K84" s="549">
        <f t="shared" ref="K84:K91" si="21">SUM(H84:J84)</f>
        <v>74</v>
      </c>
      <c r="L84" s="765" t="s">
        <v>91</v>
      </c>
      <c r="M84" s="767" t="s">
        <v>91</v>
      </c>
      <c r="IW84" s="428"/>
    </row>
    <row r="85" spans="1:257" s="427" customFormat="1" ht="15" customHeight="1" x14ac:dyDescent="0.2">
      <c r="A85" s="462"/>
      <c r="B85" s="425" t="s">
        <v>148</v>
      </c>
      <c r="C85" s="691"/>
      <c r="D85" s="544"/>
      <c r="E85" s="547"/>
      <c r="F85" s="544"/>
      <c r="G85" s="720"/>
      <c r="H85" s="546">
        <v>165</v>
      </c>
      <c r="I85" s="810">
        <v>0</v>
      </c>
      <c r="J85" s="1203">
        <v>0</v>
      </c>
      <c r="K85" s="549">
        <f t="shared" si="21"/>
        <v>165</v>
      </c>
      <c r="L85" s="765" t="s">
        <v>91</v>
      </c>
      <c r="M85" s="767" t="s">
        <v>91</v>
      </c>
      <c r="IW85" s="428"/>
    </row>
    <row r="86" spans="1:257" s="424" customFormat="1" ht="15" customHeight="1" x14ac:dyDescent="0.2">
      <c r="A86" s="698"/>
      <c r="B86" s="425" t="s">
        <v>147</v>
      </c>
      <c r="C86" s="691"/>
      <c r="D86" s="544"/>
      <c r="E86" s="547"/>
      <c r="F86" s="544"/>
      <c r="G86" s="720"/>
      <c r="H86" s="546">
        <v>15</v>
      </c>
      <c r="I86" s="810">
        <v>0</v>
      </c>
      <c r="J86" s="1203">
        <v>0</v>
      </c>
      <c r="K86" s="549">
        <f t="shared" si="21"/>
        <v>15</v>
      </c>
      <c r="L86" s="765" t="s">
        <v>91</v>
      </c>
      <c r="M86" s="767" t="s">
        <v>91</v>
      </c>
    </row>
    <row r="87" spans="1:257" s="424" customFormat="1" ht="26.25" customHeight="1" x14ac:dyDescent="0.2">
      <c r="A87" s="698">
        <v>4399</v>
      </c>
      <c r="B87" s="699" t="s">
        <v>146</v>
      </c>
      <c r="C87" s="690">
        <v>3330</v>
      </c>
      <c r="D87" s="519">
        <v>815.49</v>
      </c>
      <c r="E87" s="516">
        <v>2964</v>
      </c>
      <c r="F87" s="809">
        <v>98972.7</v>
      </c>
      <c r="G87" s="1122">
        <v>101.34</v>
      </c>
      <c r="H87" s="517">
        <v>0</v>
      </c>
      <c r="I87" s="808">
        <v>2620</v>
      </c>
      <c r="J87" s="1202">
        <v>3360</v>
      </c>
      <c r="K87" s="483">
        <f t="shared" si="21"/>
        <v>5980</v>
      </c>
      <c r="L87" s="764">
        <f t="shared" si="18"/>
        <v>201.75438596491227</v>
      </c>
      <c r="M87" s="461">
        <f t="shared" si="19"/>
        <v>6.0420701870313742</v>
      </c>
      <c r="N87" s="430"/>
    </row>
    <row r="88" spans="1:257" s="424" customFormat="1" ht="15" customHeight="1" x14ac:dyDescent="0.2">
      <c r="A88" s="698">
        <v>4399</v>
      </c>
      <c r="B88" s="699" t="s">
        <v>145</v>
      </c>
      <c r="C88" s="690">
        <v>0</v>
      </c>
      <c r="D88" s="519">
        <v>0</v>
      </c>
      <c r="E88" s="516">
        <v>25000</v>
      </c>
      <c r="F88" s="809">
        <v>30784.52</v>
      </c>
      <c r="G88" s="1122">
        <v>1812.1</v>
      </c>
      <c r="H88" s="517">
        <v>5000</v>
      </c>
      <c r="I88" s="808">
        <v>17500</v>
      </c>
      <c r="J88" s="1202">
        <v>2500</v>
      </c>
      <c r="K88" s="483">
        <f t="shared" si="21"/>
        <v>25000</v>
      </c>
      <c r="L88" s="764">
        <f t="shared" si="18"/>
        <v>100</v>
      </c>
      <c r="M88" s="461">
        <f t="shared" si="19"/>
        <v>81.209646926442247</v>
      </c>
      <c r="N88" s="430"/>
    </row>
    <row r="89" spans="1:257" s="427" customFormat="1" ht="15" customHeight="1" x14ac:dyDescent="0.2">
      <c r="A89" s="1063"/>
      <c r="B89" s="1064" t="s">
        <v>150</v>
      </c>
      <c r="C89" s="780"/>
      <c r="D89" s="571"/>
      <c r="E89" s="568"/>
      <c r="F89" s="1204"/>
      <c r="G89" s="1205"/>
      <c r="H89" s="569"/>
      <c r="I89" s="1206"/>
      <c r="J89" s="1207"/>
      <c r="K89" s="1208"/>
      <c r="L89" s="1065"/>
      <c r="M89" s="1066"/>
      <c r="N89" s="663"/>
    </row>
    <row r="90" spans="1:257" s="427" customFormat="1" ht="15" customHeight="1" x14ac:dyDescent="0.2">
      <c r="A90" s="1063"/>
      <c r="B90" s="1064" t="s">
        <v>322</v>
      </c>
      <c r="C90" s="780"/>
      <c r="D90" s="571"/>
      <c r="E90" s="568"/>
      <c r="F90" s="1204"/>
      <c r="G90" s="1205"/>
      <c r="H90" s="569">
        <v>5000</v>
      </c>
      <c r="I90" s="1206">
        <v>17500</v>
      </c>
      <c r="J90" s="1207">
        <v>2500</v>
      </c>
      <c r="K90" s="1208">
        <f>SUM(H90:J90)</f>
        <v>25000</v>
      </c>
      <c r="L90" s="1065" t="s">
        <v>91</v>
      </c>
      <c r="M90" s="1066" t="s">
        <v>91</v>
      </c>
      <c r="N90" s="663"/>
    </row>
    <row r="91" spans="1:257" s="424" customFormat="1" ht="15" customHeight="1" thickBot="1" x14ac:dyDescent="0.25">
      <c r="A91" s="463">
        <v>6402</v>
      </c>
      <c r="B91" s="701" t="s">
        <v>144</v>
      </c>
      <c r="C91" s="774">
        <v>0</v>
      </c>
      <c r="D91" s="488">
        <v>11.56</v>
      </c>
      <c r="E91" s="485">
        <v>0</v>
      </c>
      <c r="F91" s="1127">
        <v>196.87</v>
      </c>
      <c r="G91" s="1128">
        <v>0</v>
      </c>
      <c r="H91" s="486">
        <v>0</v>
      </c>
      <c r="I91" s="1209">
        <v>0</v>
      </c>
      <c r="J91" s="1210">
        <v>0</v>
      </c>
      <c r="K91" s="1211">
        <f t="shared" si="21"/>
        <v>0</v>
      </c>
      <c r="L91" s="768" t="s">
        <v>91</v>
      </c>
      <c r="M91" s="769">
        <f t="shared" si="19"/>
        <v>0</v>
      </c>
      <c r="N91" s="430"/>
    </row>
    <row r="92" spans="1:257" s="402" customFormat="1" ht="20.100000000000001" customHeight="1" thickBot="1" x14ac:dyDescent="0.3">
      <c r="A92" s="433"/>
      <c r="B92" s="434" t="s">
        <v>129</v>
      </c>
      <c r="C92" s="705">
        <f>SUM(C8:C91)</f>
        <v>167497</v>
      </c>
      <c r="D92" s="770">
        <f t="shared" ref="D92:G92" si="22">SUM(D8:D91)</f>
        <v>189437.02999999997</v>
      </c>
      <c r="E92" s="702">
        <f t="shared" si="22"/>
        <v>239132</v>
      </c>
      <c r="F92" s="703">
        <f t="shared" si="22"/>
        <v>374295.88</v>
      </c>
      <c r="G92" s="706">
        <f t="shared" si="22"/>
        <v>221957.88999999998</v>
      </c>
      <c r="H92" s="707">
        <f>H91+H88+H87+H82+H77+H72+H67+H62+H61+H56+H55+H50+H44+H38+H33+H28+H22+H21+H16+H15+H14+H9+H8+H27</f>
        <v>295152</v>
      </c>
      <c r="I92" s="704">
        <f t="shared" ref="I92:K92" si="23">I91+I88+I87+I82+I77+I72+I67+I62+I61+I56+I55+I50+I44+I38+I33+I28+I22+I21+I16+I15+I14+I9+I8+I27</f>
        <v>20120</v>
      </c>
      <c r="J92" s="708">
        <f t="shared" si="23"/>
        <v>6860</v>
      </c>
      <c r="K92" s="460">
        <f t="shared" si="23"/>
        <v>322132</v>
      </c>
      <c r="L92" s="459">
        <f t="shared" si="18"/>
        <v>134.70886372380107</v>
      </c>
      <c r="M92" s="435">
        <f t="shared" si="19"/>
        <v>86.063464016755944</v>
      </c>
      <c r="N92" s="436"/>
    </row>
    <row r="93" spans="1:257" ht="15" customHeight="1" x14ac:dyDescent="0.25">
      <c r="A93" s="437"/>
      <c r="B93" s="437"/>
      <c r="C93" s="438"/>
      <c r="D93" s="638"/>
      <c r="E93" s="438"/>
      <c r="F93" s="439"/>
      <c r="G93" s="439"/>
      <c r="H93" s="440"/>
      <c r="I93" s="440"/>
      <c r="J93" s="440"/>
      <c r="K93" s="440"/>
      <c r="L93" s="458"/>
      <c r="M93" s="442"/>
      <c r="N93" s="430"/>
    </row>
    <row r="94" spans="1:257" ht="15" customHeight="1" x14ac:dyDescent="0.25">
      <c r="A94" s="437"/>
      <c r="B94" s="437"/>
      <c r="C94" s="438"/>
      <c r="D94" s="638"/>
      <c r="E94" s="438"/>
      <c r="F94" s="439"/>
      <c r="G94" s="439"/>
      <c r="H94" s="440"/>
      <c r="I94" s="440"/>
      <c r="J94" s="440"/>
      <c r="K94" s="440"/>
      <c r="L94" s="458"/>
      <c r="M94" s="442"/>
      <c r="N94" s="430"/>
    </row>
  </sheetData>
  <mergeCells count="2">
    <mergeCell ref="A2:M2"/>
    <mergeCell ref="A4:M4"/>
  </mergeCells>
  <pageMargins left="0.55118110236220474" right="0.31496062992125984" top="0.78740157480314965" bottom="1.3779527559055118" header="0.51181102362204722" footer="1.3779527559055118"/>
  <pageSetup paperSize="9" scale="71" fitToHeight="0" orientation="landscape" r:id="rId1"/>
  <headerFooter alignWithMargins="0"/>
  <ignoredErrors>
    <ignoredError sqref="K8:K20 K91 K50:K62 H9:J9 H16:J16 H22:J22 H28:J28 I33:J33 H38:J38 H44:J44 H50:J50 H56:J56 H62:J62 H67:J67 H72:J72 H77:J77 H82:J82 K65:K88 K22:K42 K44:K48" formulaRange="1"/>
    <ignoredError sqref="K21" formula="1" formulaRange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zoomScaleNormal="100" workbookViewId="0">
      <selection activeCell="M9" sqref="M9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14" ht="14.25" x14ac:dyDescent="0.2">
      <c r="M1" s="401"/>
    </row>
    <row r="2" spans="1:14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14" ht="20.100000000000001" customHeight="1" x14ac:dyDescent="0.25">
      <c r="A4" s="405" t="s">
        <v>182</v>
      </c>
      <c r="L4" s="404"/>
    </row>
    <row r="5" spans="1:14" ht="15" customHeight="1" thickBot="1" x14ac:dyDescent="0.3">
      <c r="A5" s="405"/>
      <c r="M5" s="404" t="s">
        <v>0</v>
      </c>
    </row>
    <row r="6" spans="1:14" s="413" customFormat="1" ht="35.25" customHeight="1" thickBot="1" x14ac:dyDescent="0.25">
      <c r="A6" s="406" t="s">
        <v>139</v>
      </c>
      <c r="B6" s="406" t="s">
        <v>140</v>
      </c>
      <c r="C6" s="407" t="s">
        <v>90</v>
      </c>
      <c r="D6" s="408" t="s">
        <v>108</v>
      </c>
      <c r="E6" s="407" t="s">
        <v>109</v>
      </c>
      <c r="F6" s="408" t="s">
        <v>392</v>
      </c>
      <c r="G6" s="408" t="s">
        <v>393</v>
      </c>
      <c r="H6" s="409" t="s">
        <v>133</v>
      </c>
      <c r="I6" s="410" t="s">
        <v>134</v>
      </c>
      <c r="J6" s="498" t="s">
        <v>359</v>
      </c>
      <c r="K6" s="411" t="s">
        <v>135</v>
      </c>
      <c r="L6" s="412" t="s">
        <v>111</v>
      </c>
      <c r="M6" s="412" t="s">
        <v>141</v>
      </c>
    </row>
    <row r="7" spans="1:14" s="422" customFormat="1" ht="20.100000000000001" customHeight="1" thickBot="1" x14ac:dyDescent="0.3">
      <c r="A7" s="414"/>
      <c r="B7" s="415" t="s">
        <v>142</v>
      </c>
      <c r="C7" s="416"/>
      <c r="D7" s="597"/>
      <c r="E7" s="416"/>
      <c r="F7" s="417"/>
      <c r="G7" s="417"/>
      <c r="H7" s="418"/>
      <c r="I7" s="418"/>
      <c r="J7" s="418"/>
      <c r="K7" s="419"/>
      <c r="L7" s="420"/>
      <c r="M7" s="421"/>
    </row>
    <row r="8" spans="1:14" s="424" customFormat="1" ht="15" customHeight="1" thickBot="1" x14ac:dyDescent="0.25">
      <c r="A8" s="588">
        <v>6172</v>
      </c>
      <c r="B8" s="589" t="s">
        <v>161</v>
      </c>
      <c r="C8" s="595">
        <v>0</v>
      </c>
      <c r="D8" s="456">
        <v>0</v>
      </c>
      <c r="E8" s="591">
        <v>0</v>
      </c>
      <c r="F8" s="592">
        <v>10423.06</v>
      </c>
      <c r="G8" s="590">
        <v>554.4</v>
      </c>
      <c r="H8" s="593">
        <v>2000</v>
      </c>
      <c r="I8" s="594">
        <v>1000</v>
      </c>
      <c r="J8" s="595">
        <v>0</v>
      </c>
      <c r="K8" s="539">
        <f>SUM(H8:J8)</f>
        <v>3000</v>
      </c>
      <c r="L8" s="596" t="s">
        <v>91</v>
      </c>
      <c r="M8" s="541">
        <f>K8/F8*100</f>
        <v>28.782334554343926</v>
      </c>
      <c r="N8" s="430"/>
    </row>
    <row r="9" spans="1:14" s="402" customFormat="1" ht="20.100000000000001" customHeight="1" thickBot="1" x14ac:dyDescent="0.3">
      <c r="A9" s="433"/>
      <c r="B9" s="434" t="s">
        <v>129</v>
      </c>
      <c r="C9" s="480">
        <f>SUM(C8:C8)</f>
        <v>0</v>
      </c>
      <c r="D9" s="598">
        <f>SUM(D8)</f>
        <v>0</v>
      </c>
      <c r="E9" s="479">
        <v>0</v>
      </c>
      <c r="F9" s="478">
        <f t="shared" ref="F9:K9" si="0">SUM(F8:F8)</f>
        <v>10423.06</v>
      </c>
      <c r="G9" s="575">
        <f t="shared" si="0"/>
        <v>554.4</v>
      </c>
      <c r="H9" s="477">
        <f t="shared" si="0"/>
        <v>2000</v>
      </c>
      <c r="I9" s="476">
        <f t="shared" si="0"/>
        <v>1000</v>
      </c>
      <c r="J9" s="475">
        <f t="shared" si="0"/>
        <v>0</v>
      </c>
      <c r="K9" s="474">
        <f t="shared" si="0"/>
        <v>3000</v>
      </c>
      <c r="L9" s="512" t="s">
        <v>91</v>
      </c>
      <c r="M9" s="435">
        <f>K9/F9*100</f>
        <v>28.782334554343926</v>
      </c>
      <c r="N9" s="436"/>
    </row>
    <row r="10" spans="1:14" ht="15" customHeight="1" x14ac:dyDescent="0.25">
      <c r="A10" s="437"/>
      <c r="B10" s="437"/>
      <c r="C10" s="574"/>
      <c r="D10" s="599"/>
      <c r="E10" s="438"/>
      <c r="F10" s="439"/>
      <c r="G10" s="439"/>
      <c r="H10" s="440"/>
      <c r="I10" s="440"/>
      <c r="J10" s="440"/>
      <c r="K10" s="440"/>
      <c r="L10" s="441"/>
      <c r="M10" s="442"/>
      <c r="N10" s="430"/>
    </row>
    <row r="11" spans="1:14" ht="15" customHeight="1" x14ac:dyDescent="0.25">
      <c r="A11" s="437"/>
      <c r="B11" s="437"/>
      <c r="C11" s="574"/>
      <c r="D11" s="599"/>
      <c r="E11" s="438"/>
      <c r="F11" s="439"/>
      <c r="G11" s="439"/>
      <c r="H11" s="440"/>
      <c r="I11" s="440"/>
      <c r="J11" s="440"/>
      <c r="K11" s="440"/>
      <c r="L11" s="441"/>
      <c r="M11" s="442"/>
      <c r="N11" s="430"/>
    </row>
    <row r="13" spans="1:14" x14ac:dyDescent="0.2">
      <c r="K13" s="1116"/>
      <c r="L13" s="1115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" formulaRange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zoomScaleNormal="100" workbookViewId="0">
      <selection activeCell="M7" sqref="M7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14" ht="14.25" x14ac:dyDescent="0.2">
      <c r="M1" s="401"/>
    </row>
    <row r="2" spans="1:14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14" ht="20.100000000000001" customHeight="1" x14ac:dyDescent="0.25">
      <c r="A4" s="405" t="s">
        <v>192</v>
      </c>
      <c r="L4" s="472"/>
    </row>
    <row r="5" spans="1:14" ht="15" customHeight="1" thickBot="1" x14ac:dyDescent="0.3">
      <c r="A5" s="405"/>
      <c r="M5" s="472" t="s">
        <v>0</v>
      </c>
    </row>
    <row r="6" spans="1:14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501" t="s">
        <v>108</v>
      </c>
      <c r="E6" s="502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496" t="s">
        <v>111</v>
      </c>
      <c r="M6" s="496" t="s">
        <v>141</v>
      </c>
    </row>
    <row r="7" spans="1:14" s="422" customFormat="1" ht="20.100000000000001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420"/>
      <c r="M7" s="421"/>
    </row>
    <row r="8" spans="1:14" s="424" customFormat="1" ht="15" customHeight="1" x14ac:dyDescent="0.2">
      <c r="A8" s="588">
        <v>6172</v>
      </c>
      <c r="B8" s="589" t="s">
        <v>161</v>
      </c>
      <c r="C8" s="633">
        <v>100</v>
      </c>
      <c r="D8" s="636">
        <v>0</v>
      </c>
      <c r="E8" s="591">
        <v>600</v>
      </c>
      <c r="F8" s="592">
        <v>602.17999999999995</v>
      </c>
      <c r="G8" s="590">
        <v>1</v>
      </c>
      <c r="H8" s="593">
        <v>0</v>
      </c>
      <c r="I8" s="594">
        <v>0</v>
      </c>
      <c r="J8" s="595">
        <v>100</v>
      </c>
      <c r="K8" s="539">
        <f>SUM(H8:J8)</f>
        <v>100</v>
      </c>
      <c r="L8" s="634">
        <f>K8/E8*100</f>
        <v>16.666666666666664</v>
      </c>
      <c r="M8" s="541">
        <f>K8/F8*100</f>
        <v>16.606330333122987</v>
      </c>
      <c r="N8" s="430"/>
    </row>
    <row r="9" spans="1:14" s="424" customFormat="1" ht="15" customHeight="1" x14ac:dyDescent="0.2">
      <c r="A9" s="492">
        <v>6310</v>
      </c>
      <c r="B9" s="494" t="s">
        <v>191</v>
      </c>
      <c r="C9" s="490">
        <v>400</v>
      </c>
      <c r="D9" s="637">
        <v>320.26</v>
      </c>
      <c r="E9" s="489">
        <v>400</v>
      </c>
      <c r="F9" s="488">
        <v>400</v>
      </c>
      <c r="G9" s="487">
        <v>255.58</v>
      </c>
      <c r="H9" s="486">
        <v>400</v>
      </c>
      <c r="I9" s="485">
        <v>0</v>
      </c>
      <c r="J9" s="484">
        <v>0</v>
      </c>
      <c r="K9" s="483">
        <f>SUM(H9:J9)</f>
        <v>400</v>
      </c>
      <c r="L9" s="493">
        <f>K9/E9*100</f>
        <v>100</v>
      </c>
      <c r="M9" s="431">
        <f>K9/F9*100</f>
        <v>100</v>
      </c>
      <c r="N9" s="430"/>
    </row>
    <row r="10" spans="1:14" s="424" customFormat="1" ht="15" customHeight="1" thickBot="1" x14ac:dyDescent="0.25">
      <c r="A10" s="492">
        <v>6399</v>
      </c>
      <c r="B10" s="494" t="s">
        <v>190</v>
      </c>
      <c r="C10" s="490">
        <v>20000</v>
      </c>
      <c r="D10" s="637">
        <v>20526.740000000002</v>
      </c>
      <c r="E10" s="489">
        <v>9000</v>
      </c>
      <c r="F10" s="488">
        <v>24739.3</v>
      </c>
      <c r="G10" s="487">
        <v>20583.849999999999</v>
      </c>
      <c r="H10" s="486">
        <v>9500</v>
      </c>
      <c r="I10" s="485">
        <v>0</v>
      </c>
      <c r="J10" s="484">
        <v>0</v>
      </c>
      <c r="K10" s="483">
        <f>SUM(H10:J10)</f>
        <v>9500</v>
      </c>
      <c r="L10" s="493">
        <f>K10/E10*100</f>
        <v>105.55555555555556</v>
      </c>
      <c r="M10" s="431">
        <f>K10/F10*100</f>
        <v>38.400439786089343</v>
      </c>
      <c r="N10" s="430"/>
    </row>
    <row r="11" spans="1:14" s="402" customFormat="1" ht="20.100000000000001" customHeight="1" thickBot="1" x14ac:dyDescent="0.3">
      <c r="A11" s="433"/>
      <c r="B11" s="434" t="s">
        <v>129</v>
      </c>
      <c r="C11" s="480">
        <f t="shared" ref="C11:K11" si="0">SUM(C8:C10)</f>
        <v>20500</v>
      </c>
      <c r="D11" s="598">
        <f t="shared" si="0"/>
        <v>20847</v>
      </c>
      <c r="E11" s="479">
        <f t="shared" si="0"/>
        <v>10000</v>
      </c>
      <c r="F11" s="478">
        <f t="shared" si="0"/>
        <v>25741.48</v>
      </c>
      <c r="G11" s="575">
        <f t="shared" si="0"/>
        <v>20840.43</v>
      </c>
      <c r="H11" s="477">
        <f t="shared" si="0"/>
        <v>9900</v>
      </c>
      <c r="I11" s="476">
        <f t="shared" si="0"/>
        <v>0</v>
      </c>
      <c r="J11" s="475">
        <f t="shared" si="0"/>
        <v>100</v>
      </c>
      <c r="K11" s="474">
        <f t="shared" si="0"/>
        <v>10000</v>
      </c>
      <c r="L11" s="459">
        <f>K11/E11*100</f>
        <v>100</v>
      </c>
      <c r="M11" s="435">
        <f>K11/F11*100</f>
        <v>38.847805176703126</v>
      </c>
      <c r="N11" s="436"/>
    </row>
    <row r="12" spans="1:14" ht="15" customHeight="1" x14ac:dyDescent="0.25">
      <c r="A12" s="437"/>
      <c r="B12" s="437"/>
      <c r="C12" s="438"/>
      <c r="D12" s="638"/>
      <c r="E12" s="438"/>
      <c r="F12" s="439"/>
      <c r="G12" s="439"/>
      <c r="H12" s="440"/>
      <c r="I12" s="440"/>
      <c r="J12" s="440"/>
      <c r="K12" s="440"/>
      <c r="L12" s="458"/>
      <c r="M12" s="442"/>
      <c r="N12" s="430"/>
    </row>
    <row r="13" spans="1:14" ht="15" customHeight="1" x14ac:dyDescent="0.25">
      <c r="A13" s="437"/>
      <c r="B13" s="437"/>
      <c r="C13" s="438"/>
      <c r="D13" s="638"/>
      <c r="E13" s="438"/>
      <c r="F13" s="439"/>
      <c r="G13" s="439"/>
      <c r="H13" s="440"/>
      <c r="I13" s="440"/>
      <c r="J13" s="440"/>
      <c r="K13" s="440"/>
      <c r="L13" s="458"/>
      <c r="M13" s="442"/>
      <c r="N13" s="430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:K10" formulaRange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4"/>
  <sheetViews>
    <sheetView zoomScaleNormal="100" workbookViewId="0">
      <selection activeCell="B8" sqref="B8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400" customWidth="1"/>
    <col min="14" max="16384" width="9.140625" style="396"/>
  </cols>
  <sheetData>
    <row r="1" spans="1:257" ht="14.25" x14ac:dyDescent="0.2">
      <c r="M1" s="401"/>
    </row>
    <row r="2" spans="1:257" ht="20.25" customHeight="1" x14ac:dyDescent="0.25">
      <c r="A2" s="1222" t="s">
        <v>137</v>
      </c>
      <c r="B2" s="1223"/>
      <c r="C2" s="1223"/>
      <c r="D2" s="1223"/>
      <c r="E2" s="1223"/>
      <c r="F2" s="1223"/>
      <c r="G2" s="1223"/>
      <c r="H2" s="1223"/>
      <c r="I2" s="1223"/>
      <c r="J2" s="1223"/>
      <c r="K2" s="1223"/>
      <c r="L2" s="1223"/>
      <c r="M2" s="1224"/>
    </row>
    <row r="4" spans="1:257" ht="20.100000000000001" customHeight="1" x14ac:dyDescent="0.25">
      <c r="A4" s="405" t="s">
        <v>232</v>
      </c>
      <c r="L4" s="472"/>
    </row>
    <row r="5" spans="1:257" ht="15" customHeight="1" thickBot="1" x14ac:dyDescent="0.3">
      <c r="A5" s="405"/>
      <c r="M5" s="472" t="s">
        <v>0</v>
      </c>
    </row>
    <row r="6" spans="1:257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501" t="s">
        <v>108</v>
      </c>
      <c r="E6" s="502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496" t="s">
        <v>111</v>
      </c>
      <c r="M6" s="496" t="s">
        <v>141</v>
      </c>
    </row>
    <row r="7" spans="1:257" s="422" customFormat="1" ht="20.100000000000001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420"/>
      <c r="M7" s="421"/>
    </row>
    <row r="8" spans="1:257" s="424" customFormat="1" ht="25.5" x14ac:dyDescent="0.2">
      <c r="A8" s="538">
        <v>6172</v>
      </c>
      <c r="B8" s="1089" t="s">
        <v>231</v>
      </c>
      <c r="C8" s="537">
        <v>0</v>
      </c>
      <c r="D8" s="562">
        <v>0</v>
      </c>
      <c r="E8" s="536">
        <v>0</v>
      </c>
      <c r="F8" s="535">
        <v>4500</v>
      </c>
      <c r="G8" s="719">
        <v>0</v>
      </c>
      <c r="H8" s="533">
        <v>0</v>
      </c>
      <c r="I8" s="532">
        <v>0</v>
      </c>
      <c r="J8" s="672">
        <v>250</v>
      </c>
      <c r="K8" s="586">
        <f>SUM(H8:J8)</f>
        <v>250</v>
      </c>
      <c r="L8" s="771" t="s">
        <v>91</v>
      </c>
      <c r="M8" s="541">
        <f>K8/F8*100</f>
        <v>5.5555555555555554</v>
      </c>
      <c r="IW8" s="585"/>
    </row>
    <row r="9" spans="1:257" s="424" customFormat="1" ht="15" customHeight="1" thickBot="1" x14ac:dyDescent="0.25">
      <c r="A9" s="584">
        <v>6172</v>
      </c>
      <c r="B9" s="1090" t="s">
        <v>230</v>
      </c>
      <c r="C9" s="583">
        <v>0</v>
      </c>
      <c r="D9" s="675">
        <v>0</v>
      </c>
      <c r="E9" s="582">
        <v>0</v>
      </c>
      <c r="F9" s="581">
        <v>0</v>
      </c>
      <c r="G9" s="722">
        <v>0</v>
      </c>
      <c r="H9" s="579">
        <v>0</v>
      </c>
      <c r="I9" s="578">
        <v>0</v>
      </c>
      <c r="J9" s="673">
        <v>500</v>
      </c>
      <c r="K9" s="1091">
        <f>SUM(H9:J9)</f>
        <v>500</v>
      </c>
      <c r="L9" s="1107" t="s">
        <v>91</v>
      </c>
      <c r="M9" s="1108" t="s">
        <v>91</v>
      </c>
      <c r="IW9" s="585"/>
    </row>
    <row r="10" spans="1:257" s="402" customFormat="1" ht="20.100000000000001" customHeight="1" thickBot="1" x14ac:dyDescent="0.3">
      <c r="A10" s="443"/>
      <c r="B10" s="444" t="s">
        <v>129</v>
      </c>
      <c r="C10" s="446">
        <f t="shared" ref="C10:K10" si="0">SUM(C8:C9)</f>
        <v>0</v>
      </c>
      <c r="D10" s="676">
        <f t="shared" si="0"/>
        <v>0</v>
      </c>
      <c r="E10" s="447">
        <f t="shared" si="0"/>
        <v>0</v>
      </c>
      <c r="F10" s="448">
        <f t="shared" si="0"/>
        <v>4500</v>
      </c>
      <c r="G10" s="449">
        <f t="shared" si="0"/>
        <v>0</v>
      </c>
      <c r="H10" s="450">
        <f t="shared" si="0"/>
        <v>0</v>
      </c>
      <c r="I10" s="451">
        <f t="shared" si="0"/>
        <v>0</v>
      </c>
      <c r="J10" s="452">
        <f t="shared" si="0"/>
        <v>750</v>
      </c>
      <c r="K10" s="453">
        <f t="shared" si="0"/>
        <v>750</v>
      </c>
      <c r="L10" s="772" t="s">
        <v>91</v>
      </c>
      <c r="M10" s="455">
        <f>K10/F10*100</f>
        <v>16.666666666666664</v>
      </c>
      <c r="N10" s="436"/>
    </row>
    <row r="11" spans="1:257" ht="15" customHeight="1" x14ac:dyDescent="0.25">
      <c r="A11" s="437"/>
      <c r="B11" s="437"/>
      <c r="C11" s="438"/>
      <c r="D11" s="638"/>
      <c r="E11" s="438"/>
      <c r="F11" s="439"/>
      <c r="G11" s="439"/>
      <c r="H11" s="440"/>
      <c r="I11" s="440"/>
      <c r="J11" s="440"/>
      <c r="K11" s="440"/>
      <c r="L11" s="458"/>
      <c r="M11" s="442"/>
      <c r="N11" s="430"/>
    </row>
    <row r="12" spans="1:257" ht="15" customHeight="1" x14ac:dyDescent="0.25">
      <c r="A12" s="437"/>
      <c r="B12" s="437"/>
      <c r="C12" s="438"/>
      <c r="D12" s="638"/>
      <c r="E12" s="438"/>
      <c r="F12" s="439"/>
      <c r="G12" s="439"/>
      <c r="H12" s="440"/>
      <c r="I12" s="440"/>
      <c r="J12" s="440"/>
      <c r="K12" s="440"/>
      <c r="L12" s="458"/>
      <c r="M12" s="442"/>
      <c r="N12" s="430"/>
    </row>
    <row r="14" spans="1:257" x14ac:dyDescent="0.2">
      <c r="K14" s="1116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8:K9" formulaRange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U13"/>
  <sheetViews>
    <sheetView zoomScaleNormal="100" workbookViewId="0">
      <selection activeCell="A10" sqref="A10:XFD10"/>
    </sheetView>
  </sheetViews>
  <sheetFormatPr defaultRowHeight="12.75" x14ac:dyDescent="0.2"/>
  <cols>
    <col min="1" max="1" width="6.7109375" style="396" customWidth="1"/>
    <col min="2" max="2" width="41.7109375" style="396" customWidth="1"/>
    <col min="3" max="3" width="14.7109375" style="397" customWidth="1"/>
    <col min="4" max="4" width="14.7109375" style="398" customWidth="1"/>
    <col min="5" max="5" width="14.7109375" style="397" customWidth="1"/>
    <col min="6" max="7" width="14.7109375" style="398" customWidth="1"/>
    <col min="8" max="10" width="14.7109375" style="397" customWidth="1"/>
    <col min="11" max="11" width="16.7109375" style="399" customWidth="1"/>
    <col min="12" max="13" width="7.42578125" style="600" customWidth="1"/>
    <col min="14" max="16384" width="9.140625" style="396"/>
  </cols>
  <sheetData>
    <row r="2" spans="1:255" ht="20.25" customHeight="1" x14ac:dyDescent="0.25">
      <c r="A2" s="1222" t="s">
        <v>137</v>
      </c>
      <c r="B2" s="1222"/>
      <c r="C2" s="1222"/>
      <c r="D2" s="1222"/>
      <c r="E2" s="1222"/>
      <c r="F2" s="1222"/>
      <c r="G2" s="1222"/>
      <c r="H2" s="1222"/>
      <c r="I2" s="1222"/>
      <c r="J2" s="1222"/>
      <c r="K2" s="1222"/>
      <c r="L2" s="1222"/>
      <c r="M2" s="1222"/>
    </row>
    <row r="4" spans="1:255" ht="20.100000000000001" customHeight="1" x14ac:dyDescent="0.25">
      <c r="A4" s="405" t="s">
        <v>181</v>
      </c>
    </row>
    <row r="5" spans="1:255" ht="15" customHeight="1" thickBot="1" x14ac:dyDescent="0.3">
      <c r="A5" s="405"/>
      <c r="L5" s="755"/>
      <c r="M5" s="756" t="s">
        <v>0</v>
      </c>
    </row>
    <row r="6" spans="1:255" s="413" customFormat="1" ht="35.25" customHeight="1" thickBot="1" x14ac:dyDescent="0.25">
      <c r="A6" s="503" t="s">
        <v>139</v>
      </c>
      <c r="B6" s="503" t="s">
        <v>140</v>
      </c>
      <c r="C6" s="502" t="s">
        <v>90</v>
      </c>
      <c r="D6" s="501" t="s">
        <v>108</v>
      </c>
      <c r="E6" s="502" t="s">
        <v>109</v>
      </c>
      <c r="F6" s="408" t="s">
        <v>392</v>
      </c>
      <c r="G6" s="408" t="s">
        <v>393</v>
      </c>
      <c r="H6" s="500" t="s">
        <v>133</v>
      </c>
      <c r="I6" s="499" t="s">
        <v>134</v>
      </c>
      <c r="J6" s="498" t="s">
        <v>359</v>
      </c>
      <c r="K6" s="497" t="s">
        <v>135</v>
      </c>
      <c r="L6" s="757" t="s">
        <v>111</v>
      </c>
      <c r="M6" s="757" t="s">
        <v>141</v>
      </c>
    </row>
    <row r="7" spans="1:255" s="422" customFormat="1" ht="20.100000000000001" customHeight="1" thickBot="1" x14ac:dyDescent="0.3">
      <c r="A7" s="414"/>
      <c r="B7" s="471" t="s">
        <v>142</v>
      </c>
      <c r="C7" s="470"/>
      <c r="D7" s="635"/>
      <c r="E7" s="470"/>
      <c r="F7" s="417"/>
      <c r="G7" s="417"/>
      <c r="H7" s="418"/>
      <c r="I7" s="418"/>
      <c r="J7" s="418"/>
      <c r="K7" s="419"/>
      <c r="L7" s="758"/>
      <c r="M7" s="758"/>
    </row>
    <row r="8" spans="1:255" s="424" customFormat="1" x14ac:dyDescent="0.2">
      <c r="A8" s="1013">
        <v>3299</v>
      </c>
      <c r="B8" s="1088" t="s">
        <v>420</v>
      </c>
      <c r="C8" s="1014">
        <v>0</v>
      </c>
      <c r="D8" s="1015">
        <v>0</v>
      </c>
      <c r="E8" s="1016">
        <v>0</v>
      </c>
      <c r="F8" s="1017">
        <v>71</v>
      </c>
      <c r="G8" s="563">
        <v>20.81</v>
      </c>
      <c r="H8" s="1018">
        <v>0</v>
      </c>
      <c r="I8" s="1019">
        <v>0</v>
      </c>
      <c r="J8" s="1020">
        <v>310</v>
      </c>
      <c r="K8" s="752">
        <f>SUM(H8:J8)</f>
        <v>310</v>
      </c>
      <c r="L8" s="1074" t="s">
        <v>91</v>
      </c>
      <c r="M8" s="1075">
        <f t="shared" ref="M8:M11" si="0">K8/F8*100</f>
        <v>436.61971830985919</v>
      </c>
      <c r="IU8" s="585"/>
    </row>
    <row r="9" spans="1:255" s="424" customFormat="1" ht="38.25" x14ac:dyDescent="0.2">
      <c r="A9" s="1021">
        <v>3541</v>
      </c>
      <c r="B9" s="1086" t="s">
        <v>366</v>
      </c>
      <c r="C9" s="775">
        <v>0</v>
      </c>
      <c r="D9" s="1022">
        <v>0</v>
      </c>
      <c r="E9" s="1023">
        <v>0</v>
      </c>
      <c r="F9" s="809">
        <v>735.71</v>
      </c>
      <c r="G9" s="558">
        <v>735.71</v>
      </c>
      <c r="H9" s="1001">
        <v>0</v>
      </c>
      <c r="I9" s="808">
        <v>0</v>
      </c>
      <c r="J9" s="1024">
        <v>800</v>
      </c>
      <c r="K9" s="753">
        <f>SUM(H9:J9)</f>
        <v>800</v>
      </c>
      <c r="L9" s="1071" t="s">
        <v>91</v>
      </c>
      <c r="M9" s="1072">
        <f t="shared" si="0"/>
        <v>108.7384975058107</v>
      </c>
      <c r="IU9" s="585"/>
    </row>
    <row r="10" spans="1:255" s="424" customFormat="1" ht="25.5" x14ac:dyDescent="0.2">
      <c r="A10" s="1021">
        <v>4349</v>
      </c>
      <c r="B10" s="699" t="s">
        <v>156</v>
      </c>
      <c r="C10" s="775">
        <v>0</v>
      </c>
      <c r="D10" s="1022">
        <v>0</v>
      </c>
      <c r="E10" s="1023">
        <v>0</v>
      </c>
      <c r="F10" s="809">
        <v>2516.4899999999998</v>
      </c>
      <c r="G10" s="558">
        <v>0</v>
      </c>
      <c r="H10" s="1001">
        <v>0</v>
      </c>
      <c r="I10" s="808">
        <v>0</v>
      </c>
      <c r="J10" s="1024">
        <v>4560</v>
      </c>
      <c r="K10" s="753">
        <f>SUM(H10:J10)</f>
        <v>4560</v>
      </c>
      <c r="L10" s="1073" t="s">
        <v>91</v>
      </c>
      <c r="M10" s="1072">
        <f t="shared" si="0"/>
        <v>181.20477331521286</v>
      </c>
    </row>
    <row r="11" spans="1:255" s="424" customFormat="1" ht="15" customHeight="1" thickBot="1" x14ac:dyDescent="0.25">
      <c r="A11" s="1021">
        <v>5517</v>
      </c>
      <c r="B11" s="1086" t="s">
        <v>362</v>
      </c>
      <c r="C11" s="775">
        <v>0</v>
      </c>
      <c r="D11" s="1022">
        <v>0</v>
      </c>
      <c r="E11" s="1023">
        <v>0</v>
      </c>
      <c r="F11" s="809">
        <v>176.8</v>
      </c>
      <c r="G11" s="558">
        <v>176.8</v>
      </c>
      <c r="H11" s="1001">
        <v>0</v>
      </c>
      <c r="I11" s="808">
        <v>0</v>
      </c>
      <c r="J11" s="1024">
        <v>0</v>
      </c>
      <c r="K11" s="753">
        <f>SUM(H11:J11)</f>
        <v>0</v>
      </c>
      <c r="L11" s="1026" t="s">
        <v>91</v>
      </c>
      <c r="M11" s="1025">
        <f t="shared" si="0"/>
        <v>0</v>
      </c>
    </row>
    <row r="12" spans="1:255" s="402" customFormat="1" ht="20.100000000000001" customHeight="1" thickBot="1" x14ac:dyDescent="0.3">
      <c r="A12" s="433"/>
      <c r="B12" s="434" t="s">
        <v>129</v>
      </c>
      <c r="C12" s="480">
        <f t="shared" ref="C12:K12" si="1">SUM(C8:C11)</f>
        <v>0</v>
      </c>
      <c r="D12" s="598">
        <f t="shared" si="1"/>
        <v>0</v>
      </c>
      <c r="E12" s="479">
        <f t="shared" si="1"/>
        <v>0</v>
      </c>
      <c r="F12" s="478">
        <f t="shared" si="1"/>
        <v>3500</v>
      </c>
      <c r="G12" s="575">
        <f t="shared" si="1"/>
        <v>933.31999999999994</v>
      </c>
      <c r="H12" s="477">
        <f t="shared" si="1"/>
        <v>0</v>
      </c>
      <c r="I12" s="476">
        <f t="shared" si="1"/>
        <v>0</v>
      </c>
      <c r="J12" s="475">
        <f t="shared" si="1"/>
        <v>5670</v>
      </c>
      <c r="K12" s="754">
        <f t="shared" si="1"/>
        <v>5670</v>
      </c>
      <c r="L12" s="759" t="s">
        <v>91</v>
      </c>
      <c r="M12" s="760">
        <f>K12/F12*100</f>
        <v>162</v>
      </c>
    </row>
    <row r="13" spans="1:255" ht="15" customHeight="1" x14ac:dyDescent="0.25">
      <c r="A13" s="437"/>
      <c r="B13" s="437"/>
      <c r="C13" s="438"/>
      <c r="D13" s="638"/>
      <c r="E13" s="438"/>
      <c r="F13" s="439"/>
      <c r="G13" s="439"/>
      <c r="H13" s="440"/>
      <c r="I13" s="440"/>
      <c r="J13" s="440"/>
      <c r="K13" s="440"/>
      <c r="L13" s="761"/>
    </row>
  </sheetData>
  <mergeCells count="1">
    <mergeCell ref="A2:M2"/>
  </mergeCells>
  <pageMargins left="0.55118110236220474" right="0.31496062992125984" top="0.78740157480314965" bottom="1.3779527559055118" header="0.51181102362204722" footer="1.3779527559055118"/>
  <pageSetup paperSize="9" scale="71" orientation="landscape" r:id="rId1"/>
  <headerFooter alignWithMargins="0"/>
  <ignoredErrors>
    <ignoredError sqref="K11 K8:K1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5"/>
  <sheetViews>
    <sheetView topLeftCell="A4" zoomScaleNormal="100" workbookViewId="0">
      <selection activeCell="B31" sqref="B31"/>
    </sheetView>
  </sheetViews>
  <sheetFormatPr defaultRowHeight="12.75" x14ac:dyDescent="0.2"/>
  <cols>
    <col min="1" max="1" width="9.7109375" customWidth="1"/>
    <col min="2" max="2" width="61.7109375" customWidth="1"/>
    <col min="3" max="3" width="20.7109375" style="3" customWidth="1"/>
    <col min="4" max="4" width="20.7109375" style="101" customWidth="1"/>
    <col min="5" max="5" width="20.7109375" style="3" customWidth="1"/>
    <col min="6" max="6" width="20.7109375" style="981" customWidth="1"/>
    <col min="7" max="7" width="20.7109375" style="101" customWidth="1"/>
    <col min="8" max="8" width="20.7109375" style="3" customWidth="1"/>
    <col min="9" max="9" width="10.7109375" style="35" customWidth="1"/>
    <col min="10" max="10" width="10.28515625" bestFit="1" customWidth="1"/>
  </cols>
  <sheetData>
    <row r="1" spans="1:9" s="4" customFormat="1" ht="16.5" customHeight="1" x14ac:dyDescent="0.35">
      <c r="A1" s="44"/>
      <c r="B1" s="45"/>
      <c r="D1" s="104"/>
      <c r="F1" s="978"/>
      <c r="G1" s="104"/>
    </row>
    <row r="2" spans="1:9" s="4" customFormat="1" ht="24" customHeight="1" x14ac:dyDescent="0.35">
      <c r="A2" s="44" t="s">
        <v>107</v>
      </c>
      <c r="B2" s="45"/>
      <c r="D2" s="104"/>
      <c r="F2" s="978"/>
      <c r="G2" s="104"/>
    </row>
    <row r="3" spans="1:9" s="49" customFormat="1" ht="15" customHeight="1" x14ac:dyDescent="0.2">
      <c r="A3" s="48"/>
      <c r="D3" s="199"/>
      <c r="F3" s="979"/>
      <c r="G3" s="199"/>
    </row>
    <row r="4" spans="1:9" s="49" customFormat="1" ht="20.25" customHeight="1" x14ac:dyDescent="0.25">
      <c r="A4" s="1214" t="s">
        <v>103</v>
      </c>
      <c r="B4" s="1215"/>
      <c r="C4" s="1216"/>
      <c r="D4" s="200"/>
      <c r="E4" s="132"/>
      <c r="F4" s="980"/>
      <c r="G4" s="200"/>
      <c r="H4" s="217"/>
    </row>
    <row r="5" spans="1:9" ht="18" x14ac:dyDescent="0.25">
      <c r="B5" s="36"/>
    </row>
    <row r="6" spans="1:9" ht="15" thickBot="1" x14ac:dyDescent="0.25">
      <c r="I6" s="38" t="s">
        <v>0</v>
      </c>
    </row>
    <row r="7" spans="1:9" ht="45.75" customHeight="1" thickBot="1" x14ac:dyDescent="0.3">
      <c r="A7" s="279" t="s">
        <v>20</v>
      </c>
      <c r="B7" s="280" t="s">
        <v>21</v>
      </c>
      <c r="C7" s="269" t="s">
        <v>90</v>
      </c>
      <c r="D7" s="270" t="s">
        <v>108</v>
      </c>
      <c r="E7" s="269" t="s">
        <v>109</v>
      </c>
      <c r="F7" s="270" t="s">
        <v>392</v>
      </c>
      <c r="G7" s="313" t="s">
        <v>393</v>
      </c>
      <c r="H7" s="281" t="s">
        <v>110</v>
      </c>
      <c r="I7" s="282" t="s">
        <v>111</v>
      </c>
    </row>
    <row r="8" spans="1:9" ht="20.25" customHeight="1" x14ac:dyDescent="0.2">
      <c r="A8" s="285" t="s">
        <v>22</v>
      </c>
      <c r="B8" s="286" t="s">
        <v>23</v>
      </c>
      <c r="C8" s="287">
        <v>37000</v>
      </c>
      <c r="D8" s="288">
        <v>51853.279999999999</v>
      </c>
      <c r="E8" s="287">
        <v>0</v>
      </c>
      <c r="F8" s="288">
        <v>44810.47</v>
      </c>
      <c r="G8" s="314">
        <v>500</v>
      </c>
      <c r="H8" s="294">
        <v>38000</v>
      </c>
      <c r="I8" s="1129" t="s">
        <v>91</v>
      </c>
    </row>
    <row r="9" spans="1:9" ht="20.25" customHeight="1" x14ac:dyDescent="0.2">
      <c r="A9" s="98" t="s">
        <v>22</v>
      </c>
      <c r="B9" s="117" t="s">
        <v>24</v>
      </c>
      <c r="C9" s="160">
        <v>20000</v>
      </c>
      <c r="D9" s="213">
        <v>25263.119999999999</v>
      </c>
      <c r="E9" s="160">
        <v>0</v>
      </c>
      <c r="F9" s="213">
        <v>31021.46</v>
      </c>
      <c r="G9" s="315">
        <v>14071</v>
      </c>
      <c r="H9" s="123">
        <v>30000</v>
      </c>
      <c r="I9" s="201" t="s">
        <v>91</v>
      </c>
    </row>
    <row r="10" spans="1:9" ht="20.25" customHeight="1" x14ac:dyDescent="0.2">
      <c r="A10" s="99" t="s">
        <v>25</v>
      </c>
      <c r="B10" s="97" t="s">
        <v>398</v>
      </c>
      <c r="C10" s="160">
        <v>20000</v>
      </c>
      <c r="D10" s="213">
        <v>19771.29</v>
      </c>
      <c r="E10" s="160">
        <v>0</v>
      </c>
      <c r="F10" s="213">
        <v>25871.119999999999</v>
      </c>
      <c r="G10" s="315">
        <v>10062.540000000001</v>
      </c>
      <c r="H10" s="123">
        <v>25000</v>
      </c>
      <c r="I10" s="201" t="s">
        <v>91</v>
      </c>
    </row>
    <row r="11" spans="1:9" ht="20.25" customHeight="1" x14ac:dyDescent="0.2">
      <c r="A11" s="98" t="s">
        <v>26</v>
      </c>
      <c r="B11" s="117" t="s">
        <v>27</v>
      </c>
      <c r="C11" s="160">
        <v>18000</v>
      </c>
      <c r="D11" s="213">
        <v>17478.71</v>
      </c>
      <c r="E11" s="160">
        <v>0</v>
      </c>
      <c r="F11" s="213">
        <v>21266.22</v>
      </c>
      <c r="G11" s="315">
        <v>0</v>
      </c>
      <c r="H11" s="123">
        <v>20000</v>
      </c>
      <c r="I11" s="201" t="s">
        <v>91</v>
      </c>
    </row>
    <row r="12" spans="1:9" ht="20.25" customHeight="1" x14ac:dyDescent="0.2">
      <c r="A12" s="98" t="s">
        <v>102</v>
      </c>
      <c r="B12" s="117" t="s">
        <v>120</v>
      </c>
      <c r="C12" s="160">
        <v>0</v>
      </c>
      <c r="D12" s="213">
        <v>0</v>
      </c>
      <c r="E12" s="160">
        <v>0</v>
      </c>
      <c r="F12" s="213">
        <v>2551.14</v>
      </c>
      <c r="G12" s="315">
        <v>0</v>
      </c>
      <c r="H12" s="123">
        <v>2000</v>
      </c>
      <c r="I12" s="201" t="s">
        <v>91</v>
      </c>
    </row>
    <row r="13" spans="1:9" ht="20.25" customHeight="1" x14ac:dyDescent="0.2">
      <c r="A13" s="98" t="s">
        <v>28</v>
      </c>
      <c r="B13" s="117" t="s">
        <v>29</v>
      </c>
      <c r="C13" s="160">
        <v>500000</v>
      </c>
      <c r="D13" s="213">
        <v>335447.12</v>
      </c>
      <c r="E13" s="160">
        <v>0</v>
      </c>
      <c r="F13" s="213">
        <v>197533.7</v>
      </c>
      <c r="G13" s="315">
        <v>102221.29</v>
      </c>
      <c r="H13" s="123">
        <v>0</v>
      </c>
      <c r="I13" s="201" t="s">
        <v>91</v>
      </c>
    </row>
    <row r="14" spans="1:9" ht="20.25" customHeight="1" x14ac:dyDescent="0.2">
      <c r="A14" s="99" t="s">
        <v>28</v>
      </c>
      <c r="B14" s="97" t="s">
        <v>30</v>
      </c>
      <c r="C14" s="160">
        <v>5000</v>
      </c>
      <c r="D14" s="213">
        <v>6496.27</v>
      </c>
      <c r="E14" s="160">
        <v>0</v>
      </c>
      <c r="F14" s="213">
        <v>100</v>
      </c>
      <c r="G14" s="315">
        <v>100</v>
      </c>
      <c r="H14" s="123">
        <v>0</v>
      </c>
      <c r="I14" s="201" t="s">
        <v>91</v>
      </c>
    </row>
    <row r="15" spans="1:9" ht="20.25" customHeight="1" x14ac:dyDescent="0.2">
      <c r="A15" s="99" t="s">
        <v>28</v>
      </c>
      <c r="B15" s="97" t="s">
        <v>31</v>
      </c>
      <c r="C15" s="160">
        <v>1500</v>
      </c>
      <c r="D15" s="213">
        <v>1411.52</v>
      </c>
      <c r="E15" s="160">
        <v>0</v>
      </c>
      <c r="F15" s="213">
        <v>0.43</v>
      </c>
      <c r="G15" s="315">
        <v>0</v>
      </c>
      <c r="H15" s="123">
        <v>0</v>
      </c>
      <c r="I15" s="201" t="s">
        <v>91</v>
      </c>
    </row>
    <row r="16" spans="1:9" ht="25.5" x14ac:dyDescent="0.2">
      <c r="A16" s="99" t="s">
        <v>28</v>
      </c>
      <c r="B16" s="97" t="s">
        <v>121</v>
      </c>
      <c r="C16" s="160">
        <v>0</v>
      </c>
      <c r="D16" s="213">
        <v>0</v>
      </c>
      <c r="E16" s="160">
        <v>0</v>
      </c>
      <c r="F16" s="213">
        <v>127670.18</v>
      </c>
      <c r="G16" s="315">
        <v>0</v>
      </c>
      <c r="H16" s="123">
        <v>110000</v>
      </c>
      <c r="I16" s="201" t="s">
        <v>91</v>
      </c>
    </row>
    <row r="17" spans="1:9" ht="20.25" customHeight="1" x14ac:dyDescent="0.2">
      <c r="A17" s="99" t="s">
        <v>28</v>
      </c>
      <c r="B17" s="97" t="s">
        <v>122</v>
      </c>
      <c r="C17" s="160">
        <v>0</v>
      </c>
      <c r="D17" s="213">
        <v>0</v>
      </c>
      <c r="E17" s="160">
        <v>0</v>
      </c>
      <c r="F17" s="213">
        <v>100000</v>
      </c>
      <c r="G17" s="315">
        <v>684</v>
      </c>
      <c r="H17" s="123">
        <v>100000</v>
      </c>
      <c r="I17" s="201" t="s">
        <v>91</v>
      </c>
    </row>
    <row r="18" spans="1:9" ht="20.25" customHeight="1" x14ac:dyDescent="0.2">
      <c r="A18" s="98" t="s">
        <v>32</v>
      </c>
      <c r="B18" s="97" t="s">
        <v>33</v>
      </c>
      <c r="C18" s="160">
        <v>40000</v>
      </c>
      <c r="D18" s="213">
        <v>51940.37</v>
      </c>
      <c r="E18" s="160">
        <v>0</v>
      </c>
      <c r="F18" s="213">
        <v>29237.51</v>
      </c>
      <c r="G18" s="315">
        <v>17498.71</v>
      </c>
      <c r="H18" s="123">
        <v>0</v>
      </c>
      <c r="I18" s="201" t="s">
        <v>91</v>
      </c>
    </row>
    <row r="19" spans="1:9" ht="20.25" customHeight="1" x14ac:dyDescent="0.2">
      <c r="A19" s="99" t="s">
        <v>32</v>
      </c>
      <c r="B19" s="97" t="s">
        <v>51</v>
      </c>
      <c r="C19" s="160">
        <v>20000</v>
      </c>
      <c r="D19" s="213">
        <v>17925.97</v>
      </c>
      <c r="E19" s="160">
        <v>0</v>
      </c>
      <c r="F19" s="213">
        <v>20043.03</v>
      </c>
      <c r="G19" s="315">
        <v>7842.79</v>
      </c>
      <c r="H19" s="123">
        <v>0</v>
      </c>
      <c r="I19" s="201" t="s">
        <v>91</v>
      </c>
    </row>
    <row r="20" spans="1:9" ht="20.25" customHeight="1" x14ac:dyDescent="0.2">
      <c r="A20" s="99" t="s">
        <v>32</v>
      </c>
      <c r="B20" s="97" t="s">
        <v>123</v>
      </c>
      <c r="C20" s="160">
        <v>0</v>
      </c>
      <c r="D20" s="213">
        <v>0</v>
      </c>
      <c r="E20" s="160">
        <v>0</v>
      </c>
      <c r="F20" s="213">
        <v>61053.94</v>
      </c>
      <c r="G20" s="315">
        <v>0</v>
      </c>
      <c r="H20" s="123">
        <v>50000</v>
      </c>
      <c r="I20" s="201" t="s">
        <v>91</v>
      </c>
    </row>
    <row r="21" spans="1:9" ht="20.25" customHeight="1" x14ac:dyDescent="0.2">
      <c r="A21" s="98" t="s">
        <v>34</v>
      </c>
      <c r="B21" s="117" t="s">
        <v>35</v>
      </c>
      <c r="C21" s="160">
        <v>37000</v>
      </c>
      <c r="D21" s="213">
        <v>40181.339999999997</v>
      </c>
      <c r="E21" s="160">
        <v>0</v>
      </c>
      <c r="F21" s="213">
        <v>37158.89</v>
      </c>
      <c r="G21" s="315">
        <v>0</v>
      </c>
      <c r="H21" s="123">
        <v>35000</v>
      </c>
      <c r="I21" s="201" t="s">
        <v>91</v>
      </c>
    </row>
    <row r="22" spans="1:9" ht="20.25" customHeight="1" thickBot="1" x14ac:dyDescent="0.25">
      <c r="A22" s="289" t="s">
        <v>124</v>
      </c>
      <c r="B22" s="290" t="s">
        <v>72</v>
      </c>
      <c r="C22" s="291">
        <v>0</v>
      </c>
      <c r="D22" s="292">
        <v>0</v>
      </c>
      <c r="E22" s="291">
        <v>300000</v>
      </c>
      <c r="F22" s="292">
        <v>0</v>
      </c>
      <c r="G22" s="316">
        <v>0</v>
      </c>
      <c r="H22" s="295">
        <v>0</v>
      </c>
      <c r="I22" s="293">
        <f t="shared" ref="I22" si="0">H22/E22*100</f>
        <v>0</v>
      </c>
    </row>
    <row r="23" spans="1:9" s="13" customFormat="1" ht="30" customHeight="1" thickBot="1" x14ac:dyDescent="0.3">
      <c r="A23" s="283" t="s">
        <v>86</v>
      </c>
      <c r="B23" s="261"/>
      <c r="C23" s="262">
        <f t="shared" ref="C23:H23" si="1">SUM(C8:C22)</f>
        <v>698500</v>
      </c>
      <c r="D23" s="263">
        <f t="shared" si="1"/>
        <v>567768.99</v>
      </c>
      <c r="E23" s="262">
        <f t="shared" si="1"/>
        <v>300000</v>
      </c>
      <c r="F23" s="263">
        <f t="shared" si="1"/>
        <v>698318.09</v>
      </c>
      <c r="G23" s="310">
        <f t="shared" si="1"/>
        <v>152980.32999999999</v>
      </c>
      <c r="H23" s="264">
        <f t="shared" si="1"/>
        <v>410000</v>
      </c>
      <c r="I23" s="284">
        <f>H23/E23*100</f>
        <v>136.66666666666666</v>
      </c>
    </row>
    <row r="25" spans="1:9" ht="13.5" thickBot="1" x14ac:dyDescent="0.25"/>
    <row r="26" spans="1:9" ht="39" thickBot="1" x14ac:dyDescent="0.25">
      <c r="A26" s="1191">
        <v>10</v>
      </c>
      <c r="B26" s="1192" t="s">
        <v>419</v>
      </c>
      <c r="C26" s="1193">
        <v>0</v>
      </c>
      <c r="D26" s="1194">
        <v>67658.289999999994</v>
      </c>
      <c r="E26" s="1193">
        <v>0</v>
      </c>
      <c r="F26" s="1195">
        <v>62081.279999999999</v>
      </c>
      <c r="G26" s="1196">
        <v>45753.75</v>
      </c>
      <c r="H26" s="1198">
        <v>50000</v>
      </c>
      <c r="I26" s="1197" t="s">
        <v>91</v>
      </c>
    </row>
    <row r="435" spans="1:1" x14ac:dyDescent="0.2">
      <c r="A435" s="203"/>
    </row>
  </sheetData>
  <mergeCells count="1">
    <mergeCell ref="A4:C4"/>
  </mergeCells>
  <phoneticPr fontId="16" type="noConversion"/>
  <pageMargins left="0.70866141732283472" right="0.70866141732283472" top="0.78740157480314965" bottom="0.78740157480314965" header="0.31496062992125984" footer="0.31496062992125984"/>
  <pageSetup paperSize="9" scale="64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0"/>
  <sheetViews>
    <sheetView zoomScaleNormal="100" workbookViewId="0">
      <selection activeCell="A30" sqref="A30"/>
    </sheetView>
  </sheetViews>
  <sheetFormatPr defaultRowHeight="12.75" x14ac:dyDescent="0.2"/>
  <cols>
    <col min="1" max="1" width="70.7109375" customWidth="1"/>
    <col min="2" max="5" width="20.7109375" style="3" customWidth="1"/>
  </cols>
  <sheetData>
    <row r="1" spans="1:5" ht="16.5" customHeight="1" x14ac:dyDescent="0.2"/>
    <row r="2" spans="1:5" ht="23.25" x14ac:dyDescent="0.35">
      <c r="A2" s="44" t="s">
        <v>107</v>
      </c>
    </row>
    <row r="4" spans="1:5" ht="18" x14ac:dyDescent="0.25">
      <c r="A4" s="36" t="s">
        <v>136</v>
      </c>
    </row>
    <row r="5" spans="1:5" ht="18" x14ac:dyDescent="0.25">
      <c r="A5" s="36"/>
    </row>
    <row r="6" spans="1:5" ht="15" thickBot="1" x14ac:dyDescent="0.25">
      <c r="E6" s="37" t="s">
        <v>0</v>
      </c>
    </row>
    <row r="7" spans="1:5" ht="55.5" customHeight="1" thickBot="1" x14ac:dyDescent="0.3">
      <c r="A7" s="348" t="s">
        <v>36</v>
      </c>
      <c r="B7" s="393" t="s">
        <v>133</v>
      </c>
      <c r="C7" s="394" t="s">
        <v>134</v>
      </c>
      <c r="D7" s="395" t="s">
        <v>359</v>
      </c>
      <c r="E7" s="361" t="s">
        <v>135</v>
      </c>
    </row>
    <row r="8" spans="1:5" ht="20.25" customHeight="1" x14ac:dyDescent="0.2">
      <c r="A8" s="349" t="s">
        <v>37</v>
      </c>
      <c r="B8" s="352">
        <f>'01'!H25</f>
        <v>82332</v>
      </c>
      <c r="C8" s="322">
        <f>'01'!I25</f>
        <v>3930</v>
      </c>
      <c r="D8" s="353">
        <f>'01'!J25</f>
        <v>2011</v>
      </c>
      <c r="E8" s="362">
        <f>B8+C8+D8</f>
        <v>88273</v>
      </c>
    </row>
    <row r="9" spans="1:5" ht="20.25" customHeight="1" x14ac:dyDescent="0.2">
      <c r="A9" s="345" t="s">
        <v>38</v>
      </c>
      <c r="B9" s="354">
        <f>'02'!H11</f>
        <v>59804</v>
      </c>
      <c r="C9" s="176">
        <f>'02'!I11</f>
        <v>7397</v>
      </c>
      <c r="D9" s="355">
        <f>'02'!J11</f>
        <v>3099</v>
      </c>
      <c r="E9" s="363">
        <f t="shared" ref="E9:E27" si="0">B9+C9+D9</f>
        <v>70300</v>
      </c>
    </row>
    <row r="10" spans="1:5" ht="20.25" customHeight="1" x14ac:dyDescent="0.2">
      <c r="A10" s="345" t="s">
        <v>39</v>
      </c>
      <c r="B10" s="354">
        <f>'03'!H16</f>
        <v>27615</v>
      </c>
      <c r="C10" s="176">
        <f>'03'!I16</f>
        <v>2212</v>
      </c>
      <c r="D10" s="355">
        <f>'03'!J16</f>
        <v>4598</v>
      </c>
      <c r="E10" s="363">
        <f t="shared" si="0"/>
        <v>34425</v>
      </c>
    </row>
    <row r="11" spans="1:5" ht="20.25" customHeight="1" x14ac:dyDescent="0.2">
      <c r="A11" s="346" t="s">
        <v>40</v>
      </c>
      <c r="B11" s="354">
        <f>'04'!H29</f>
        <v>4012778</v>
      </c>
      <c r="C11" s="176">
        <f>'04'!I29</f>
        <v>56530</v>
      </c>
      <c r="D11" s="355">
        <f>'04'!J29</f>
        <v>0</v>
      </c>
      <c r="E11" s="363">
        <f t="shared" si="0"/>
        <v>4069308</v>
      </c>
    </row>
    <row r="12" spans="1:5" ht="20.25" customHeight="1" x14ac:dyDescent="0.2">
      <c r="A12" s="345" t="s">
        <v>41</v>
      </c>
      <c r="B12" s="354">
        <f>'05'!H54</f>
        <v>601188</v>
      </c>
      <c r="C12" s="176">
        <f>'05'!I54</f>
        <v>27700</v>
      </c>
      <c r="D12" s="355">
        <f>'05'!J54</f>
        <v>500</v>
      </c>
      <c r="E12" s="363">
        <f t="shared" si="0"/>
        <v>629388</v>
      </c>
    </row>
    <row r="13" spans="1:5" ht="20.25" customHeight="1" x14ac:dyDescent="0.2">
      <c r="A13" s="345" t="s">
        <v>42</v>
      </c>
      <c r="B13" s="354">
        <f>'06'!H59</f>
        <v>307987</v>
      </c>
      <c r="C13" s="176">
        <f>'06'!I59</f>
        <v>26156</v>
      </c>
      <c r="D13" s="355">
        <f>'06'!J59</f>
        <v>10322</v>
      </c>
      <c r="E13" s="363">
        <f t="shared" si="0"/>
        <v>344465</v>
      </c>
    </row>
    <row r="14" spans="1:5" ht="20.25" customHeight="1" x14ac:dyDescent="0.2">
      <c r="A14" s="345" t="s">
        <v>43</v>
      </c>
      <c r="B14" s="354">
        <f>'07'!H25</f>
        <v>813394</v>
      </c>
      <c r="C14" s="176">
        <f>'07'!I25</f>
        <v>8687</v>
      </c>
      <c r="D14" s="355">
        <f>'07'!J25</f>
        <v>0</v>
      </c>
      <c r="E14" s="363">
        <f t="shared" si="0"/>
        <v>822081</v>
      </c>
    </row>
    <row r="15" spans="1:5" ht="20.25" customHeight="1" x14ac:dyDescent="0.2">
      <c r="A15" s="345" t="s">
        <v>44</v>
      </c>
      <c r="B15" s="354">
        <f>'08'!H40</f>
        <v>0</v>
      </c>
      <c r="C15" s="176">
        <f>'08'!I40</f>
        <v>80650</v>
      </c>
      <c r="D15" s="355">
        <f>'08'!J40</f>
        <v>7400</v>
      </c>
      <c r="E15" s="363">
        <f t="shared" si="0"/>
        <v>88050</v>
      </c>
    </row>
    <row r="16" spans="1:5" ht="20.25" customHeight="1" x14ac:dyDescent="0.2">
      <c r="A16" s="345" t="s">
        <v>45</v>
      </c>
      <c r="B16" s="354">
        <f>'09'!H15</f>
        <v>16894</v>
      </c>
      <c r="C16" s="176">
        <f>'09'!I15</f>
        <v>3430</v>
      </c>
      <c r="D16" s="355">
        <f>'09'!J15</f>
        <v>0</v>
      </c>
      <c r="E16" s="363">
        <f t="shared" si="0"/>
        <v>20324</v>
      </c>
    </row>
    <row r="17" spans="1:5" ht="20.25" customHeight="1" x14ac:dyDescent="0.2">
      <c r="A17" s="345" t="s">
        <v>46</v>
      </c>
      <c r="B17" s="354">
        <f>'10'!H26</f>
        <v>22295</v>
      </c>
      <c r="C17" s="176">
        <f>'10'!I26</f>
        <v>27530</v>
      </c>
      <c r="D17" s="355">
        <f>'10'!J26</f>
        <v>2250</v>
      </c>
      <c r="E17" s="363">
        <f t="shared" si="0"/>
        <v>52075</v>
      </c>
    </row>
    <row r="18" spans="1:5" ht="20.25" customHeight="1" x14ac:dyDescent="0.2">
      <c r="A18" s="345" t="s">
        <v>47</v>
      </c>
      <c r="B18" s="354">
        <f>'11'!H15</f>
        <v>11550</v>
      </c>
      <c r="C18" s="176">
        <f>'11'!I15</f>
        <v>900</v>
      </c>
      <c r="D18" s="355">
        <f>'11'!J15</f>
        <v>377</v>
      </c>
      <c r="E18" s="363">
        <f t="shared" si="0"/>
        <v>12827</v>
      </c>
    </row>
    <row r="19" spans="1:5" ht="20.25" customHeight="1" x14ac:dyDescent="0.2">
      <c r="A19" s="345" t="s">
        <v>48</v>
      </c>
      <c r="B19" s="354">
        <f>'13'!H25</f>
        <v>3875</v>
      </c>
      <c r="C19" s="176">
        <f>'13'!I25</f>
        <v>1125</v>
      </c>
      <c r="D19" s="355">
        <f>'13'!J25</f>
        <v>0</v>
      </c>
      <c r="E19" s="363">
        <f t="shared" si="0"/>
        <v>5000</v>
      </c>
    </row>
    <row r="20" spans="1:5" ht="20.25" customHeight="1" x14ac:dyDescent="0.2">
      <c r="A20" s="345" t="s">
        <v>80</v>
      </c>
      <c r="B20" s="354">
        <f>'14'!H13</f>
        <v>362006</v>
      </c>
      <c r="C20" s="176">
        <f>'14'!I13</f>
        <v>95944</v>
      </c>
      <c r="D20" s="355">
        <f>'14'!J13</f>
        <v>45964</v>
      </c>
      <c r="E20" s="363">
        <f t="shared" si="0"/>
        <v>503914</v>
      </c>
    </row>
    <row r="21" spans="1:5" ht="20.25" customHeight="1" x14ac:dyDescent="0.2">
      <c r="A21" s="347" t="s">
        <v>125</v>
      </c>
      <c r="B21" s="354">
        <f>'15'!H9</f>
        <v>0</v>
      </c>
      <c r="C21" s="176">
        <f>'15'!I9</f>
        <v>4400</v>
      </c>
      <c r="D21" s="355">
        <f>'15'!J9</f>
        <v>0</v>
      </c>
      <c r="E21" s="363">
        <f t="shared" si="0"/>
        <v>4400</v>
      </c>
    </row>
    <row r="22" spans="1:5" ht="20.25" customHeight="1" x14ac:dyDescent="0.2">
      <c r="A22" s="345" t="s">
        <v>83</v>
      </c>
      <c r="B22" s="354">
        <f>'16'!H10</f>
        <v>0</v>
      </c>
      <c r="C22" s="176">
        <f>'16'!I10</f>
        <v>0</v>
      </c>
      <c r="D22" s="355">
        <f>'16'!J10</f>
        <v>0</v>
      </c>
      <c r="E22" s="363">
        <f t="shared" si="0"/>
        <v>0</v>
      </c>
    </row>
    <row r="23" spans="1:5" ht="20.25" customHeight="1" x14ac:dyDescent="0.2">
      <c r="A23" s="345" t="s">
        <v>49</v>
      </c>
      <c r="B23" s="354">
        <f>'17'!H92</f>
        <v>295152</v>
      </c>
      <c r="C23" s="176">
        <f>'17'!I92</f>
        <v>20120</v>
      </c>
      <c r="D23" s="356">
        <f>'17'!J92</f>
        <v>6860</v>
      </c>
      <c r="E23" s="364">
        <f t="shared" si="0"/>
        <v>322132</v>
      </c>
    </row>
    <row r="24" spans="1:5" ht="20.25" customHeight="1" x14ac:dyDescent="0.2">
      <c r="A24" s="347" t="s">
        <v>126</v>
      </c>
      <c r="B24" s="354">
        <f>'18'!H9</f>
        <v>2000</v>
      </c>
      <c r="C24" s="176">
        <f>'18'!I9</f>
        <v>1000</v>
      </c>
      <c r="D24" s="356">
        <f>'18'!J9</f>
        <v>0</v>
      </c>
      <c r="E24" s="364">
        <f t="shared" si="0"/>
        <v>3000</v>
      </c>
    </row>
    <row r="25" spans="1:5" ht="20.25" customHeight="1" x14ac:dyDescent="0.2">
      <c r="A25" s="345" t="s">
        <v>50</v>
      </c>
      <c r="B25" s="354">
        <f>'23'!H11</f>
        <v>9900</v>
      </c>
      <c r="C25" s="176">
        <f>'23'!I11</f>
        <v>0</v>
      </c>
      <c r="D25" s="356">
        <f>'23'!J11</f>
        <v>100</v>
      </c>
      <c r="E25" s="364">
        <f t="shared" si="0"/>
        <v>10000</v>
      </c>
    </row>
    <row r="26" spans="1:5" ht="20.25" customHeight="1" x14ac:dyDescent="0.2">
      <c r="A26" s="347" t="s">
        <v>127</v>
      </c>
      <c r="B26" s="354">
        <f>'24'!H10</f>
        <v>0</v>
      </c>
      <c r="C26" s="176">
        <f>'24'!I10</f>
        <v>0</v>
      </c>
      <c r="D26" s="356">
        <f>'24'!J10</f>
        <v>750</v>
      </c>
      <c r="E26" s="364">
        <f t="shared" si="0"/>
        <v>750</v>
      </c>
    </row>
    <row r="27" spans="1:5" ht="20.25" customHeight="1" thickBot="1" x14ac:dyDescent="0.25">
      <c r="A27" s="350" t="s">
        <v>128</v>
      </c>
      <c r="B27" s="357">
        <f>'25'!H12</f>
        <v>0</v>
      </c>
      <c r="C27" s="275">
        <f>'25'!I12</f>
        <v>0</v>
      </c>
      <c r="D27" s="358">
        <f>'25'!J12</f>
        <v>5670</v>
      </c>
      <c r="E27" s="365">
        <f t="shared" si="0"/>
        <v>5670</v>
      </c>
    </row>
    <row r="28" spans="1:5" s="13" customFormat="1" ht="30.75" customHeight="1" thickBot="1" x14ac:dyDescent="0.3">
      <c r="A28" s="351" t="s">
        <v>89</v>
      </c>
      <c r="B28" s="359">
        <f>SUM(B8:B27)</f>
        <v>6628770</v>
      </c>
      <c r="C28" s="312">
        <f t="shared" ref="C28:E28" si="1">SUM(C8:C27)</f>
        <v>367711</v>
      </c>
      <c r="D28" s="360">
        <f t="shared" si="1"/>
        <v>89901</v>
      </c>
      <c r="E28" s="366">
        <f t="shared" si="1"/>
        <v>7086382</v>
      </c>
    </row>
    <row r="430" spans="1:1" s="3" customFormat="1" x14ac:dyDescent="0.2">
      <c r="A430" s="203"/>
    </row>
  </sheetData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2"/>
  <sheetViews>
    <sheetView zoomScaleNormal="100" workbookViewId="0">
      <selection activeCell="H15" sqref="H15"/>
    </sheetView>
  </sheetViews>
  <sheetFormatPr defaultRowHeight="12.75" x14ac:dyDescent="0.2"/>
  <cols>
    <col min="1" max="1" width="70.7109375" customWidth="1"/>
    <col min="2" max="2" width="20.7109375" style="3" customWidth="1"/>
    <col min="3" max="3" width="20.7109375" style="101" customWidth="1"/>
    <col min="4" max="4" width="20.7109375" style="3" customWidth="1"/>
    <col min="5" max="6" width="20.7109375" style="101" customWidth="1"/>
    <col min="7" max="7" width="20.7109375" style="3" customWidth="1"/>
    <col min="8" max="8" width="10.7109375" style="2" customWidth="1"/>
  </cols>
  <sheetData>
    <row r="1" spans="1:8" s="4" customFormat="1" ht="16.5" customHeight="1" x14ac:dyDescent="0.35">
      <c r="A1" s="44"/>
      <c r="B1" s="46"/>
      <c r="C1" s="104"/>
      <c r="D1" s="46"/>
      <c r="E1" s="104"/>
      <c r="F1" s="104"/>
      <c r="G1" s="46"/>
      <c r="H1" s="47"/>
    </row>
    <row r="2" spans="1:8" s="4" customFormat="1" ht="24" customHeight="1" x14ac:dyDescent="0.35">
      <c r="A2" s="44" t="s">
        <v>107</v>
      </c>
      <c r="B2" s="46"/>
      <c r="C2" s="104"/>
      <c r="D2" s="46"/>
      <c r="E2" s="104"/>
      <c r="F2" s="104"/>
      <c r="G2" s="46"/>
      <c r="H2" s="47"/>
    </row>
    <row r="3" spans="1:8" ht="15" customHeight="1" x14ac:dyDescent="0.2"/>
    <row r="4" spans="1:8" ht="20.25" customHeight="1" x14ac:dyDescent="0.25">
      <c r="A4" s="36" t="s">
        <v>71</v>
      </c>
    </row>
    <row r="5" spans="1:8" ht="15" customHeight="1" x14ac:dyDescent="0.25">
      <c r="A5" s="36"/>
    </row>
    <row r="6" spans="1:8" ht="15" customHeight="1" thickBot="1" x14ac:dyDescent="0.25">
      <c r="B6" s="37"/>
      <c r="C6" s="198"/>
      <c r="D6" s="37"/>
      <c r="E6" s="198"/>
      <c r="F6" s="198"/>
      <c r="G6" s="37"/>
      <c r="H6" s="6" t="s">
        <v>0</v>
      </c>
    </row>
    <row r="7" spans="1:8" s="7" customFormat="1" ht="45.75" customHeight="1" thickBot="1" x14ac:dyDescent="0.3">
      <c r="A7" s="40" t="s">
        <v>36</v>
      </c>
      <c r="B7" s="39" t="s">
        <v>90</v>
      </c>
      <c r="C7" s="206" t="s">
        <v>108</v>
      </c>
      <c r="D7" s="39" t="s">
        <v>109</v>
      </c>
      <c r="E7" s="206" t="s">
        <v>392</v>
      </c>
      <c r="F7" s="206" t="s">
        <v>393</v>
      </c>
      <c r="G7" s="118" t="s">
        <v>110</v>
      </c>
      <c r="H7" s="219" t="s">
        <v>111</v>
      </c>
    </row>
    <row r="8" spans="1:8" s="41" customFormat="1" ht="20.25" customHeight="1" x14ac:dyDescent="0.2">
      <c r="A8" s="177" t="s">
        <v>40</v>
      </c>
      <c r="B8" s="178">
        <v>24500</v>
      </c>
      <c r="C8" s="208">
        <v>44658.47</v>
      </c>
      <c r="D8" s="178">
        <v>28000</v>
      </c>
      <c r="E8" s="208">
        <v>28000</v>
      </c>
      <c r="F8" s="333">
        <v>37604.1</v>
      </c>
      <c r="G8" s="119">
        <v>30000</v>
      </c>
      <c r="H8" s="84">
        <f>G8/D8*100</f>
        <v>107.14285714285714</v>
      </c>
    </row>
    <row r="9" spans="1:8" s="41" customFormat="1" ht="20.25" customHeight="1" x14ac:dyDescent="0.2">
      <c r="A9" s="82" t="s">
        <v>41</v>
      </c>
      <c r="B9" s="175">
        <v>17000</v>
      </c>
      <c r="C9" s="209">
        <v>16252.76</v>
      </c>
      <c r="D9" s="175">
        <v>17000</v>
      </c>
      <c r="E9" s="209">
        <v>17000</v>
      </c>
      <c r="F9" s="334">
        <v>12662.63</v>
      </c>
      <c r="G9" s="120">
        <v>17000</v>
      </c>
      <c r="H9" s="85">
        <f t="shared" ref="H9:H13" si="0">G9/D9*100</f>
        <v>100</v>
      </c>
    </row>
    <row r="10" spans="1:8" s="41" customFormat="1" ht="20.25" customHeight="1" x14ac:dyDescent="0.2">
      <c r="A10" s="82" t="s">
        <v>42</v>
      </c>
      <c r="B10" s="175">
        <v>2808</v>
      </c>
      <c r="C10" s="209">
        <v>2939.7</v>
      </c>
      <c r="D10" s="175">
        <v>2642</v>
      </c>
      <c r="E10" s="209">
        <v>2642</v>
      </c>
      <c r="F10" s="334">
        <v>2114.27</v>
      </c>
      <c r="G10" s="120">
        <v>2760</v>
      </c>
      <c r="H10" s="85">
        <f t="shared" si="0"/>
        <v>104.46631339894019</v>
      </c>
    </row>
    <row r="11" spans="1:8" s="41" customFormat="1" ht="20.25" customHeight="1" x14ac:dyDescent="0.2">
      <c r="A11" s="82" t="s">
        <v>43</v>
      </c>
      <c r="B11" s="175">
        <v>515</v>
      </c>
      <c r="C11" s="209">
        <v>549.72</v>
      </c>
      <c r="D11" s="175">
        <v>708</v>
      </c>
      <c r="E11" s="209">
        <v>708</v>
      </c>
      <c r="F11" s="334">
        <v>322.89</v>
      </c>
      <c r="G11" s="120">
        <v>820</v>
      </c>
      <c r="H11" s="85">
        <f t="shared" si="0"/>
        <v>115.81920903954803</v>
      </c>
    </row>
    <row r="12" spans="1:8" s="41" customFormat="1" ht="20.25" customHeight="1" thickBot="1" x14ac:dyDescent="0.25">
      <c r="A12" s="81" t="s">
        <v>49</v>
      </c>
      <c r="B12" s="179">
        <v>1599</v>
      </c>
      <c r="C12" s="210">
        <v>2018.02</v>
      </c>
      <c r="D12" s="179">
        <v>1599</v>
      </c>
      <c r="E12" s="210">
        <v>1599</v>
      </c>
      <c r="F12" s="335">
        <v>1303.54</v>
      </c>
      <c r="G12" s="102">
        <v>2500</v>
      </c>
      <c r="H12" s="86">
        <f t="shared" si="0"/>
        <v>156.34771732332709</v>
      </c>
    </row>
    <row r="13" spans="1:8" s="13" customFormat="1" ht="30" customHeight="1" thickBot="1" x14ac:dyDescent="0.3">
      <c r="A13" s="20" t="s">
        <v>70</v>
      </c>
      <c r="B13" s="158">
        <f>SUM(B8:B12)</f>
        <v>46422</v>
      </c>
      <c r="C13" s="159">
        <f>SUM(C8:C12)</f>
        <v>66418.67</v>
      </c>
      <c r="D13" s="158">
        <f t="shared" ref="D13:G13" si="1">SUM(D8:D12)</f>
        <v>49949</v>
      </c>
      <c r="E13" s="159">
        <f t="shared" si="1"/>
        <v>49949</v>
      </c>
      <c r="F13" s="159">
        <f t="shared" si="1"/>
        <v>54007.429999999993</v>
      </c>
      <c r="G13" s="103">
        <f t="shared" si="1"/>
        <v>53080</v>
      </c>
      <c r="H13" s="259">
        <f t="shared" si="0"/>
        <v>106.26839376163686</v>
      </c>
    </row>
    <row r="14" spans="1:8" x14ac:dyDescent="0.2">
      <c r="A14" s="16"/>
      <c r="B14" s="27"/>
      <c r="C14" s="191"/>
      <c r="D14" s="27"/>
      <c r="E14" s="191"/>
      <c r="F14" s="191"/>
      <c r="G14" s="27"/>
    </row>
    <row r="15" spans="1:8" ht="15.75" customHeight="1" x14ac:dyDescent="0.2">
      <c r="A15" s="75"/>
      <c r="B15" s="71"/>
      <c r="C15" s="186"/>
      <c r="D15" s="71"/>
      <c r="E15" s="186"/>
      <c r="F15" s="186"/>
      <c r="G15" s="71"/>
    </row>
    <row r="16" spans="1:8" ht="15.75" x14ac:dyDescent="0.25">
      <c r="A16" s="80"/>
      <c r="B16" s="70"/>
      <c r="C16" s="189"/>
      <c r="D16" s="70"/>
      <c r="E16" s="189"/>
      <c r="F16" s="189"/>
      <c r="G16" s="70"/>
    </row>
    <row r="17" spans="1:7" ht="15.75" x14ac:dyDescent="0.25">
      <c r="A17" s="18"/>
      <c r="B17" s="69"/>
      <c r="C17" s="190"/>
      <c r="D17" s="69"/>
      <c r="E17" s="190"/>
      <c r="F17" s="190"/>
      <c r="G17" s="69"/>
    </row>
    <row r="18" spans="1:7" x14ac:dyDescent="0.2">
      <c r="A18" s="30"/>
      <c r="B18" s="24"/>
      <c r="C18" s="192"/>
      <c r="D18" s="24"/>
      <c r="E18" s="192"/>
      <c r="F18" s="192"/>
      <c r="G18" s="24"/>
    </row>
    <row r="19" spans="1:7" x14ac:dyDescent="0.2">
      <c r="A19" s="30"/>
      <c r="B19" s="24"/>
      <c r="C19" s="192"/>
      <c r="D19" s="24"/>
      <c r="E19" s="192"/>
      <c r="F19" s="192"/>
      <c r="G19" s="24"/>
    </row>
    <row r="20" spans="1:7" x14ac:dyDescent="0.2">
      <c r="A20" s="30"/>
      <c r="B20" s="24"/>
      <c r="C20" s="192"/>
      <c r="D20" s="24"/>
      <c r="E20" s="192"/>
      <c r="F20" s="192"/>
      <c r="G20" s="24"/>
    </row>
    <row r="21" spans="1:7" ht="15" x14ac:dyDescent="0.25">
      <c r="A21" s="68"/>
      <c r="B21" s="26"/>
      <c r="C21" s="195"/>
      <c r="D21" s="26"/>
      <c r="E21" s="195"/>
      <c r="F21" s="195"/>
      <c r="G21" s="26"/>
    </row>
    <row r="22" spans="1:7" ht="15" x14ac:dyDescent="0.25">
      <c r="A22" s="68"/>
      <c r="B22" s="26"/>
      <c r="C22" s="195"/>
      <c r="D22" s="26"/>
      <c r="E22" s="195"/>
      <c r="F22" s="195"/>
      <c r="G22" s="26"/>
    </row>
    <row r="23" spans="1:7" x14ac:dyDescent="0.2">
      <c r="A23" s="30"/>
      <c r="B23" s="24"/>
      <c r="C23" s="192"/>
      <c r="D23" s="24"/>
      <c r="E23" s="192"/>
      <c r="F23" s="192"/>
      <c r="G23" s="24"/>
    </row>
    <row r="24" spans="1:7" x14ac:dyDescent="0.2">
      <c r="A24" s="30"/>
      <c r="B24" s="27"/>
      <c r="C24" s="191"/>
      <c r="D24" s="27"/>
      <c r="E24" s="191"/>
      <c r="F24" s="191"/>
      <c r="G24" s="27"/>
    </row>
    <row r="25" spans="1:7" x14ac:dyDescent="0.2">
      <c r="A25" s="66"/>
      <c r="B25" s="24"/>
      <c r="C25" s="192"/>
      <c r="D25" s="24"/>
      <c r="E25" s="192"/>
      <c r="F25" s="192"/>
      <c r="G25" s="24"/>
    </row>
    <row r="26" spans="1:7" ht="15.75" x14ac:dyDescent="0.25">
      <c r="A26" s="18"/>
      <c r="B26" s="29"/>
      <c r="C26" s="193"/>
      <c r="D26" s="29"/>
      <c r="E26" s="193"/>
      <c r="F26" s="193"/>
      <c r="G26" s="29"/>
    </row>
    <row r="27" spans="1:7" ht="15.75" x14ac:dyDescent="0.25">
      <c r="A27" s="18"/>
      <c r="B27" s="29"/>
      <c r="C27" s="193"/>
      <c r="D27" s="29"/>
      <c r="E27" s="193"/>
      <c r="F27" s="193"/>
      <c r="G27" s="29"/>
    </row>
    <row r="28" spans="1:7" ht="15.75" x14ac:dyDescent="0.25">
      <c r="A28" s="18"/>
      <c r="B28" s="29"/>
      <c r="C28" s="193"/>
      <c r="D28" s="29"/>
      <c r="E28" s="193"/>
      <c r="F28" s="193"/>
      <c r="G28" s="29"/>
    </row>
    <row r="29" spans="1:7" ht="15.75" x14ac:dyDescent="0.25">
      <c r="A29" s="18"/>
      <c r="B29" s="29"/>
      <c r="C29" s="193"/>
      <c r="D29" s="29"/>
      <c r="E29" s="193"/>
      <c r="F29" s="193"/>
      <c r="G29" s="29"/>
    </row>
    <row r="30" spans="1:7" ht="15.75" x14ac:dyDescent="0.25">
      <c r="A30" s="18"/>
      <c r="B30" s="29"/>
      <c r="C30" s="193"/>
      <c r="D30" s="29"/>
      <c r="E30" s="193"/>
      <c r="F30" s="193"/>
      <c r="G30" s="29"/>
    </row>
    <row r="31" spans="1:7" ht="15.75" x14ac:dyDescent="0.25">
      <c r="A31" s="18"/>
      <c r="B31" s="29"/>
      <c r="C31" s="193"/>
      <c r="D31" s="29"/>
      <c r="E31" s="193"/>
      <c r="F31" s="193"/>
      <c r="G31" s="29"/>
    </row>
    <row r="32" spans="1:7" ht="15.75" x14ac:dyDescent="0.25">
      <c r="A32" s="18"/>
      <c r="B32" s="29"/>
      <c r="C32" s="193"/>
      <c r="D32" s="29"/>
      <c r="E32" s="193"/>
      <c r="F32" s="193"/>
      <c r="G32" s="29"/>
    </row>
    <row r="33" spans="1:7" ht="15.75" x14ac:dyDescent="0.25">
      <c r="A33" s="18"/>
      <c r="B33" s="24"/>
      <c r="C33" s="192"/>
      <c r="D33" s="24"/>
      <c r="E33" s="192"/>
      <c r="F33" s="192"/>
      <c r="G33" s="24"/>
    </row>
    <row r="34" spans="1:7" ht="15.75" x14ac:dyDescent="0.25">
      <c r="A34" s="30"/>
      <c r="B34" s="17"/>
      <c r="C34" s="194"/>
      <c r="D34" s="17"/>
      <c r="E34" s="194"/>
      <c r="F34" s="194"/>
      <c r="G34" s="17"/>
    </row>
    <row r="35" spans="1:7" ht="18" x14ac:dyDescent="0.25">
      <c r="A35" s="72"/>
      <c r="B35" s="27"/>
      <c r="C35" s="191"/>
      <c r="D35" s="27"/>
      <c r="E35" s="191"/>
      <c r="F35" s="191"/>
      <c r="G35" s="27"/>
    </row>
    <row r="36" spans="1:7" x14ac:dyDescent="0.2">
      <c r="A36" s="30"/>
      <c r="B36" s="27"/>
      <c r="C36" s="191"/>
      <c r="D36" s="27"/>
      <c r="E36" s="191"/>
      <c r="F36" s="191"/>
      <c r="G36" s="27"/>
    </row>
    <row r="37" spans="1:7" ht="18" x14ac:dyDescent="0.25">
      <c r="A37" s="72"/>
      <c r="B37" s="27"/>
      <c r="C37" s="191"/>
      <c r="D37" s="27"/>
      <c r="E37" s="191"/>
      <c r="F37" s="191"/>
      <c r="G37" s="27"/>
    </row>
    <row r="38" spans="1:7" x14ac:dyDescent="0.2">
      <c r="A38" s="30"/>
      <c r="B38" s="71"/>
      <c r="C38" s="186"/>
      <c r="D38" s="71"/>
      <c r="E38" s="186"/>
      <c r="F38" s="186"/>
      <c r="G38" s="71"/>
    </row>
    <row r="39" spans="1:7" ht="15.75" x14ac:dyDescent="0.25">
      <c r="A39" s="18"/>
      <c r="B39" s="70"/>
      <c r="C39" s="189"/>
      <c r="D39" s="70"/>
      <c r="E39" s="189"/>
      <c r="F39" s="189"/>
      <c r="G39" s="70"/>
    </row>
    <row r="40" spans="1:7" ht="15.75" x14ac:dyDescent="0.25">
      <c r="A40" s="18"/>
      <c r="B40" s="69"/>
      <c r="C40" s="190"/>
      <c r="D40" s="69"/>
      <c r="E40" s="190"/>
      <c r="F40" s="190"/>
      <c r="G40" s="69"/>
    </row>
    <row r="41" spans="1:7" x14ac:dyDescent="0.2">
      <c r="A41" s="30"/>
      <c r="B41" s="24"/>
      <c r="C41" s="192"/>
      <c r="D41" s="24"/>
      <c r="E41" s="192"/>
      <c r="F41" s="192"/>
      <c r="G41" s="24"/>
    </row>
    <row r="42" spans="1:7" x14ac:dyDescent="0.2">
      <c r="A42" s="30"/>
      <c r="B42" s="24"/>
      <c r="C42" s="192"/>
      <c r="D42" s="24"/>
      <c r="E42" s="192"/>
      <c r="F42" s="192"/>
      <c r="G42" s="24"/>
    </row>
    <row r="43" spans="1:7" x14ac:dyDescent="0.2">
      <c r="A43" s="30"/>
      <c r="B43" s="24"/>
      <c r="C43" s="192"/>
      <c r="D43" s="24"/>
      <c r="E43" s="192"/>
      <c r="F43" s="192"/>
      <c r="G43" s="24"/>
    </row>
    <row r="44" spans="1:7" ht="15" x14ac:dyDescent="0.25">
      <c r="A44" s="68"/>
      <c r="B44" s="26"/>
      <c r="C44" s="195"/>
      <c r="D44" s="26"/>
      <c r="E44" s="195"/>
      <c r="F44" s="195"/>
      <c r="G44" s="26"/>
    </row>
    <row r="45" spans="1:7" ht="15" x14ac:dyDescent="0.25">
      <c r="A45" s="68"/>
      <c r="B45" s="26"/>
      <c r="C45" s="195"/>
      <c r="D45" s="26"/>
      <c r="E45" s="195"/>
      <c r="F45" s="195"/>
      <c r="G45" s="26"/>
    </row>
    <row r="46" spans="1:7" x14ac:dyDescent="0.2">
      <c r="A46" s="30"/>
      <c r="B46" s="24"/>
      <c r="C46" s="192"/>
      <c r="D46" s="24"/>
      <c r="E46" s="192"/>
      <c r="F46" s="192"/>
      <c r="G46" s="24"/>
    </row>
    <row r="47" spans="1:7" x14ac:dyDescent="0.2">
      <c r="A47" s="30"/>
      <c r="B47" s="27"/>
      <c r="C47" s="191"/>
      <c r="D47" s="27"/>
      <c r="E47" s="191"/>
      <c r="F47" s="191"/>
      <c r="G47" s="27"/>
    </row>
    <row r="48" spans="1:7" x14ac:dyDescent="0.2">
      <c r="A48" s="66"/>
      <c r="B48" s="24"/>
      <c r="C48" s="192"/>
      <c r="D48" s="24"/>
      <c r="E48" s="192"/>
      <c r="F48" s="192"/>
      <c r="G48" s="24"/>
    </row>
    <row r="49" spans="1:7" ht="15.75" x14ac:dyDescent="0.25">
      <c r="A49" s="18"/>
      <c r="B49" s="29"/>
      <c r="C49" s="193"/>
      <c r="D49" s="29"/>
      <c r="E49" s="193"/>
      <c r="F49" s="193"/>
      <c r="G49" s="29"/>
    </row>
    <row r="50" spans="1:7" ht="15.75" x14ac:dyDescent="0.25">
      <c r="A50" s="18"/>
      <c r="B50" s="29"/>
      <c r="C50" s="193"/>
      <c r="D50" s="29"/>
      <c r="E50" s="193"/>
      <c r="F50" s="193"/>
      <c r="G50" s="29"/>
    </row>
    <row r="51" spans="1:7" ht="15.75" x14ac:dyDescent="0.25">
      <c r="A51" s="18"/>
      <c r="B51" s="24"/>
      <c r="C51" s="192"/>
      <c r="D51" s="24"/>
      <c r="E51" s="192"/>
      <c r="F51" s="192"/>
      <c r="G51" s="24"/>
    </row>
    <row r="52" spans="1:7" x14ac:dyDescent="0.2">
      <c r="A52" s="30"/>
      <c r="B52" s="27"/>
      <c r="C52" s="191"/>
      <c r="D52" s="27"/>
      <c r="E52" s="191"/>
      <c r="F52" s="191"/>
      <c r="G52" s="27"/>
    </row>
    <row r="53" spans="1:7" x14ac:dyDescent="0.2">
      <c r="A53" s="30"/>
      <c r="B53" s="27"/>
      <c r="C53" s="191"/>
      <c r="D53" s="27"/>
      <c r="E53" s="191"/>
      <c r="F53" s="191"/>
      <c r="G53" s="27"/>
    </row>
    <row r="54" spans="1:7" x14ac:dyDescent="0.2">
      <c r="A54" s="30"/>
      <c r="B54" s="27"/>
      <c r="C54" s="191"/>
      <c r="D54" s="27"/>
      <c r="E54" s="191"/>
      <c r="F54" s="191"/>
      <c r="G54" s="27"/>
    </row>
    <row r="55" spans="1:7" x14ac:dyDescent="0.2">
      <c r="A55" s="30"/>
      <c r="B55" s="27"/>
      <c r="C55" s="191"/>
      <c r="D55" s="27"/>
      <c r="E55" s="191"/>
      <c r="F55" s="191"/>
      <c r="G55" s="27"/>
    </row>
    <row r="56" spans="1:7" x14ac:dyDescent="0.2">
      <c r="A56" s="30"/>
      <c r="B56" s="27"/>
      <c r="C56" s="191"/>
      <c r="D56" s="27"/>
      <c r="E56" s="191"/>
      <c r="F56" s="191"/>
      <c r="G56" s="27"/>
    </row>
    <row r="57" spans="1:7" x14ac:dyDescent="0.2">
      <c r="A57" s="30"/>
      <c r="B57" s="27"/>
      <c r="C57" s="191"/>
      <c r="D57" s="27"/>
      <c r="E57" s="191"/>
      <c r="F57" s="191"/>
      <c r="G57" s="27"/>
    </row>
    <row r="58" spans="1:7" x14ac:dyDescent="0.2">
      <c r="A58" s="30"/>
      <c r="B58" s="27"/>
      <c r="C58" s="191"/>
      <c r="D58" s="27"/>
      <c r="E58" s="191"/>
      <c r="F58" s="191"/>
      <c r="G58" s="27"/>
    </row>
    <row r="59" spans="1:7" x14ac:dyDescent="0.2">
      <c r="A59" s="30"/>
      <c r="B59" s="27"/>
      <c r="C59" s="191"/>
      <c r="D59" s="27"/>
      <c r="E59" s="191"/>
      <c r="F59" s="191"/>
      <c r="G59" s="27"/>
    </row>
    <row r="60" spans="1:7" ht="15" x14ac:dyDescent="0.25">
      <c r="A60" s="68"/>
      <c r="B60" s="32"/>
      <c r="C60" s="196"/>
      <c r="D60" s="32"/>
      <c r="E60" s="196"/>
      <c r="F60" s="196"/>
      <c r="G60" s="32"/>
    </row>
    <row r="61" spans="1:7" x14ac:dyDescent="0.2">
      <c r="A61" s="30"/>
      <c r="B61" s="27"/>
      <c r="C61" s="191"/>
      <c r="D61" s="27"/>
      <c r="E61" s="191"/>
      <c r="F61" s="191"/>
      <c r="G61" s="27"/>
    </row>
    <row r="62" spans="1:7" x14ac:dyDescent="0.2">
      <c r="A62" s="30"/>
      <c r="B62" s="27"/>
      <c r="C62" s="191"/>
      <c r="D62" s="27"/>
      <c r="E62" s="191"/>
      <c r="F62" s="191"/>
      <c r="G62" s="27"/>
    </row>
    <row r="63" spans="1:7" x14ac:dyDescent="0.2">
      <c r="A63" s="30"/>
      <c r="B63" s="27"/>
      <c r="C63" s="191"/>
      <c r="D63" s="27"/>
      <c r="E63" s="191"/>
      <c r="F63" s="191"/>
      <c r="G63" s="27"/>
    </row>
    <row r="64" spans="1:7" x14ac:dyDescent="0.2">
      <c r="A64" s="30"/>
      <c r="B64" s="27"/>
      <c r="C64" s="191"/>
      <c r="D64" s="27"/>
      <c r="E64" s="191"/>
      <c r="F64" s="191"/>
      <c r="G64" s="27"/>
    </row>
    <row r="65" spans="1:7" ht="15.75" x14ac:dyDescent="0.25">
      <c r="A65" s="18"/>
      <c r="B65" s="17"/>
      <c r="C65" s="194"/>
      <c r="D65" s="17"/>
      <c r="E65" s="194"/>
      <c r="F65" s="194"/>
      <c r="G65" s="17"/>
    </row>
    <row r="66" spans="1:7" ht="15.75" x14ac:dyDescent="0.25">
      <c r="A66" s="18"/>
      <c r="B66" s="17"/>
      <c r="C66" s="194"/>
      <c r="D66" s="17"/>
      <c r="E66" s="194"/>
      <c r="F66" s="194"/>
      <c r="G66" s="17"/>
    </row>
    <row r="67" spans="1:7" ht="15.75" x14ac:dyDescent="0.25">
      <c r="A67" s="18"/>
      <c r="B67" s="17"/>
      <c r="C67" s="194"/>
      <c r="D67" s="17"/>
      <c r="E67" s="194"/>
      <c r="F67" s="194"/>
      <c r="G67" s="17"/>
    </row>
    <row r="68" spans="1:7" x14ac:dyDescent="0.2">
      <c r="A68" s="30"/>
      <c r="B68" s="27"/>
      <c r="C68" s="191"/>
      <c r="D68" s="27"/>
      <c r="E68" s="191"/>
      <c r="F68" s="191"/>
      <c r="G68" s="27"/>
    </row>
    <row r="69" spans="1:7" x14ac:dyDescent="0.2">
      <c r="A69" s="66"/>
      <c r="B69" s="67"/>
      <c r="C69" s="187"/>
      <c r="D69" s="67"/>
      <c r="E69" s="187"/>
      <c r="F69" s="187"/>
      <c r="G69" s="67"/>
    </row>
    <row r="70" spans="1:7" x14ac:dyDescent="0.2">
      <c r="A70" s="66"/>
      <c r="B70" s="64"/>
      <c r="C70" s="197"/>
      <c r="D70" s="64"/>
      <c r="E70" s="197"/>
      <c r="F70" s="197"/>
      <c r="G70" s="64"/>
    </row>
    <row r="71" spans="1:7" ht="15.75" x14ac:dyDescent="0.25">
      <c r="A71" s="18"/>
      <c r="B71" s="17"/>
      <c r="C71" s="194"/>
      <c r="D71" s="17"/>
      <c r="E71" s="194"/>
      <c r="F71" s="194"/>
      <c r="G71" s="17"/>
    </row>
    <row r="72" spans="1:7" x14ac:dyDescent="0.2">
      <c r="A72" s="65"/>
      <c r="B72" s="64"/>
      <c r="C72" s="197"/>
      <c r="D72" s="64"/>
      <c r="E72" s="197"/>
      <c r="F72" s="197"/>
      <c r="G72" s="64"/>
    </row>
    <row r="73" spans="1:7" ht="15.75" x14ac:dyDescent="0.25">
      <c r="A73" s="18"/>
      <c r="B73" s="17"/>
      <c r="C73" s="194"/>
      <c r="D73" s="17"/>
      <c r="E73" s="194"/>
      <c r="F73" s="194"/>
      <c r="G73" s="17"/>
    </row>
    <row r="74" spans="1:7" ht="15.75" x14ac:dyDescent="0.25">
      <c r="A74" s="18"/>
      <c r="B74" s="17"/>
      <c r="C74" s="194"/>
      <c r="D74" s="17"/>
      <c r="E74" s="194"/>
      <c r="F74" s="194"/>
      <c r="G74" s="17"/>
    </row>
    <row r="75" spans="1:7" ht="15.75" x14ac:dyDescent="0.25">
      <c r="A75" s="18"/>
      <c r="B75" s="17"/>
      <c r="C75" s="194"/>
      <c r="D75" s="17"/>
      <c r="E75" s="194"/>
      <c r="F75" s="194"/>
      <c r="G75" s="17"/>
    </row>
    <row r="76" spans="1:7" ht="15.75" x14ac:dyDescent="0.25">
      <c r="A76" s="18"/>
      <c r="B76" s="17"/>
      <c r="C76" s="194"/>
      <c r="D76" s="17"/>
      <c r="E76" s="194"/>
      <c r="F76" s="194"/>
      <c r="G76" s="17"/>
    </row>
    <row r="432" spans="1:9" x14ac:dyDescent="0.2">
      <c r="A432" s="203"/>
      <c r="I432" s="203"/>
    </row>
  </sheetData>
  <phoneticPr fontId="16" type="noConversion"/>
  <pageMargins left="0.70866141732283472" right="0.70866141732283472" top="0.78740157480314965" bottom="0.78740157480314965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2"/>
  <sheetViews>
    <sheetView zoomScaleNormal="100" workbookViewId="0">
      <selection activeCell="H23" sqref="H23"/>
    </sheetView>
  </sheetViews>
  <sheetFormatPr defaultRowHeight="12.75" x14ac:dyDescent="0.2"/>
  <cols>
    <col min="1" max="1" width="70.7109375" customWidth="1"/>
    <col min="2" max="2" width="20.7109375" style="3" customWidth="1"/>
    <col min="3" max="3" width="20.7109375" style="101" customWidth="1"/>
    <col min="4" max="4" width="20.7109375" style="3" customWidth="1"/>
    <col min="5" max="6" width="20.7109375" style="101" customWidth="1"/>
    <col min="7" max="7" width="20.7109375" style="3" customWidth="1"/>
    <col min="8" max="8" width="10.7109375" style="2" customWidth="1"/>
  </cols>
  <sheetData>
    <row r="1" spans="1:8" s="4" customFormat="1" ht="16.5" customHeight="1" x14ac:dyDescent="0.35">
      <c r="A1" s="44"/>
      <c r="B1" s="46"/>
      <c r="C1" s="104"/>
      <c r="D1" s="46"/>
      <c r="E1" s="104"/>
      <c r="F1" s="104"/>
      <c r="G1" s="46"/>
      <c r="H1" s="47"/>
    </row>
    <row r="2" spans="1:8" s="4" customFormat="1" ht="24" customHeight="1" x14ac:dyDescent="0.35">
      <c r="A2" s="44" t="s">
        <v>107</v>
      </c>
      <c r="B2" s="46"/>
      <c r="C2" s="104"/>
      <c r="D2" s="46"/>
      <c r="E2" s="104"/>
      <c r="F2" s="104"/>
      <c r="G2" s="46"/>
      <c r="H2" s="47"/>
    </row>
    <row r="3" spans="1:8" ht="15" customHeight="1" x14ac:dyDescent="0.2"/>
    <row r="4" spans="1:8" ht="20.25" customHeight="1" x14ac:dyDescent="0.2">
      <c r="A4" s="79" t="s">
        <v>69</v>
      </c>
    </row>
    <row r="5" spans="1:8" ht="15" customHeight="1" x14ac:dyDescent="0.2"/>
    <row r="6" spans="1:8" ht="20.25" customHeight="1" x14ac:dyDescent="0.25">
      <c r="A6" s="36" t="s">
        <v>68</v>
      </c>
    </row>
    <row r="7" spans="1:8" ht="15" customHeight="1" x14ac:dyDescent="0.25">
      <c r="A7" s="36"/>
    </row>
    <row r="8" spans="1:8" ht="15" customHeight="1" thickBot="1" x14ac:dyDescent="0.25">
      <c r="B8" s="71"/>
      <c r="C8" s="186"/>
      <c r="D8" s="71"/>
      <c r="E8" s="186"/>
      <c r="F8" s="186"/>
      <c r="G8" s="71"/>
      <c r="H8" s="6" t="s">
        <v>0</v>
      </c>
    </row>
    <row r="9" spans="1:8" s="7" customFormat="1" ht="45.75" customHeight="1" thickBot="1" x14ac:dyDescent="0.3">
      <c r="A9" s="40" t="s">
        <v>62</v>
      </c>
      <c r="B9" s="39" t="s">
        <v>90</v>
      </c>
      <c r="C9" s="206" t="s">
        <v>108</v>
      </c>
      <c r="D9" s="39" t="s">
        <v>109</v>
      </c>
      <c r="E9" s="206" t="s">
        <v>392</v>
      </c>
      <c r="F9" s="220" t="s">
        <v>393</v>
      </c>
      <c r="G9" s="118" t="s">
        <v>110</v>
      </c>
      <c r="H9" s="83" t="s">
        <v>111</v>
      </c>
    </row>
    <row r="10" spans="1:8" s="41" customFormat="1" ht="20.25" customHeight="1" x14ac:dyDescent="0.2">
      <c r="A10" s="78" t="s">
        <v>67</v>
      </c>
      <c r="B10" s="178">
        <v>72539</v>
      </c>
      <c r="C10" s="208">
        <v>71117.240000000005</v>
      </c>
      <c r="D10" s="178">
        <v>72518</v>
      </c>
      <c r="E10" s="208">
        <v>72518</v>
      </c>
      <c r="F10" s="333">
        <v>53426.81</v>
      </c>
      <c r="G10" s="119">
        <v>72494</v>
      </c>
      <c r="H10" s="84">
        <f>G10/D10*100</f>
        <v>99.966904768471281</v>
      </c>
    </row>
    <row r="11" spans="1:8" s="41" customFormat="1" ht="20.25" customHeight="1" x14ac:dyDescent="0.2">
      <c r="A11" s="77" t="s">
        <v>66</v>
      </c>
      <c r="B11" s="175">
        <v>17351</v>
      </c>
      <c r="C11" s="209">
        <v>16910.240000000002</v>
      </c>
      <c r="D11" s="175">
        <v>17348</v>
      </c>
      <c r="E11" s="209">
        <v>17348</v>
      </c>
      <c r="F11" s="334">
        <v>8475.4500000000007</v>
      </c>
      <c r="G11" s="120">
        <v>17344</v>
      </c>
      <c r="H11" s="85">
        <f t="shared" ref="H11:H13" si="0">G11/D11*100</f>
        <v>99.976942587041734</v>
      </c>
    </row>
    <row r="12" spans="1:8" s="41" customFormat="1" ht="20.25" customHeight="1" thickBot="1" x14ac:dyDescent="0.25">
      <c r="A12" s="76" t="s">
        <v>65</v>
      </c>
      <c r="B12" s="179">
        <v>102074</v>
      </c>
      <c r="C12" s="210">
        <v>95057.29</v>
      </c>
      <c r="D12" s="179">
        <v>102334</v>
      </c>
      <c r="E12" s="210">
        <v>102334</v>
      </c>
      <c r="F12" s="335">
        <v>71970.429999999993</v>
      </c>
      <c r="G12" s="102">
        <v>101981</v>
      </c>
      <c r="H12" s="86">
        <f t="shared" si="0"/>
        <v>99.655051107158911</v>
      </c>
    </row>
    <row r="13" spans="1:8" s="13" customFormat="1" ht="30" customHeight="1" thickBot="1" x14ac:dyDescent="0.3">
      <c r="A13" s="20" t="s">
        <v>64</v>
      </c>
      <c r="B13" s="158">
        <f>SUM(B10:B12)</f>
        <v>191964</v>
      </c>
      <c r="C13" s="159">
        <f>SUM(C10:C12)</f>
        <v>183084.77000000002</v>
      </c>
      <c r="D13" s="158">
        <f t="shared" ref="D13:G13" si="1">SUM(D10:D12)</f>
        <v>192200</v>
      </c>
      <c r="E13" s="159">
        <f t="shared" si="1"/>
        <v>192200</v>
      </c>
      <c r="F13" s="248">
        <f t="shared" si="1"/>
        <v>133872.69</v>
      </c>
      <c r="G13" s="103">
        <f t="shared" si="1"/>
        <v>191819</v>
      </c>
      <c r="H13" s="87">
        <f t="shared" si="0"/>
        <v>99.801768990634756</v>
      </c>
    </row>
    <row r="14" spans="1:8" ht="15" customHeight="1" x14ac:dyDescent="0.2">
      <c r="A14" s="16"/>
      <c r="B14" s="67"/>
      <c r="C14" s="187"/>
      <c r="D14" s="67"/>
      <c r="E14" s="187"/>
      <c r="F14" s="187"/>
      <c r="G14" s="67"/>
    </row>
    <row r="15" spans="1:8" ht="15" customHeight="1" x14ac:dyDescent="0.2">
      <c r="A15" s="75"/>
      <c r="B15" s="74"/>
      <c r="C15" s="188"/>
      <c r="D15" s="74"/>
      <c r="E15" s="188"/>
      <c r="F15" s="188"/>
      <c r="G15" s="74"/>
    </row>
    <row r="16" spans="1:8" ht="20.25" customHeight="1" x14ac:dyDescent="0.25">
      <c r="A16" s="36" t="s">
        <v>63</v>
      </c>
      <c r="B16" s="70"/>
      <c r="C16" s="189"/>
      <c r="D16" s="70"/>
      <c r="E16" s="189"/>
      <c r="F16" s="189"/>
      <c r="G16" s="70"/>
    </row>
    <row r="17" spans="1:8" ht="15" customHeight="1" x14ac:dyDescent="0.25">
      <c r="A17" s="36"/>
      <c r="B17" s="69"/>
      <c r="C17" s="190"/>
      <c r="D17" s="69"/>
      <c r="E17" s="190"/>
      <c r="F17" s="190"/>
      <c r="G17" s="69"/>
    </row>
    <row r="18" spans="1:8" ht="15" thickBot="1" x14ac:dyDescent="0.25">
      <c r="B18" s="74"/>
      <c r="C18" s="188"/>
      <c r="D18" s="74"/>
      <c r="E18" s="188"/>
      <c r="F18" s="188"/>
      <c r="G18" s="74"/>
      <c r="H18" s="6" t="s">
        <v>0</v>
      </c>
    </row>
    <row r="19" spans="1:8" ht="45.75" customHeight="1" thickBot="1" x14ac:dyDescent="0.3">
      <c r="A19" s="40" t="s">
        <v>1</v>
      </c>
      <c r="B19" s="39" t="s">
        <v>90</v>
      </c>
      <c r="C19" s="206" t="s">
        <v>108</v>
      </c>
      <c r="D19" s="39" t="s">
        <v>109</v>
      </c>
      <c r="E19" s="206" t="s">
        <v>392</v>
      </c>
      <c r="F19" s="220" t="s">
        <v>393</v>
      </c>
      <c r="G19" s="118" t="s">
        <v>110</v>
      </c>
      <c r="H19" s="83" t="s">
        <v>111</v>
      </c>
    </row>
    <row r="20" spans="1:8" ht="20.25" customHeight="1" x14ac:dyDescent="0.2">
      <c r="A20" s="78" t="s">
        <v>17</v>
      </c>
      <c r="B20" s="178">
        <v>239487</v>
      </c>
      <c r="C20" s="208">
        <v>239486.82</v>
      </c>
      <c r="D20" s="178">
        <v>239487</v>
      </c>
      <c r="E20" s="208">
        <v>239487</v>
      </c>
      <c r="F20" s="333">
        <v>179615.11</v>
      </c>
      <c r="G20" s="119">
        <f>'Sumář příjmů a výdajů'!G55</f>
        <v>239487</v>
      </c>
      <c r="H20" s="131">
        <f t="shared" ref="H20:H22" si="2">G20/D20*100</f>
        <v>100</v>
      </c>
    </row>
    <row r="21" spans="1:8" ht="20.25" customHeight="1" thickBot="1" x14ac:dyDescent="0.25">
      <c r="A21" s="73" t="s">
        <v>61</v>
      </c>
      <c r="B21" s="181">
        <v>63000</v>
      </c>
      <c r="C21" s="211">
        <v>8031.74</v>
      </c>
      <c r="D21" s="181">
        <v>20200</v>
      </c>
      <c r="E21" s="211">
        <v>12326.21</v>
      </c>
      <c r="F21" s="336">
        <v>5547.81</v>
      </c>
      <c r="G21" s="121">
        <f>'Sumář příjmů a výdajů'!G47</f>
        <v>36418</v>
      </c>
      <c r="H21" s="88">
        <f t="shared" si="2"/>
        <v>180.28712871287129</v>
      </c>
    </row>
    <row r="22" spans="1:8" s="13" customFormat="1" ht="30" customHeight="1" thickBot="1" x14ac:dyDescent="0.3">
      <c r="A22" s="63" t="s">
        <v>85</v>
      </c>
      <c r="B22" s="182">
        <f>SUM(B20:B21)</f>
        <v>302487</v>
      </c>
      <c r="C22" s="212">
        <f>SUM(C20:C21)</f>
        <v>247518.56</v>
      </c>
      <c r="D22" s="182">
        <f t="shared" ref="D22:G22" si="3">SUM(D20:D21)</f>
        <v>259687</v>
      </c>
      <c r="E22" s="212">
        <f t="shared" si="3"/>
        <v>251813.21</v>
      </c>
      <c r="F22" s="337">
        <f t="shared" si="3"/>
        <v>185162.91999999998</v>
      </c>
      <c r="G22" s="122">
        <f t="shared" si="3"/>
        <v>275905</v>
      </c>
      <c r="H22" s="87">
        <f t="shared" si="2"/>
        <v>106.24521058042953</v>
      </c>
    </row>
    <row r="23" spans="1:8" x14ac:dyDescent="0.2">
      <c r="A23" s="30"/>
      <c r="B23" s="27"/>
      <c r="C23" s="191"/>
      <c r="D23" s="27"/>
      <c r="E23" s="191"/>
      <c r="F23" s="191"/>
      <c r="G23" s="27"/>
    </row>
    <row r="24" spans="1:8" x14ac:dyDescent="0.2">
      <c r="A24" s="66"/>
      <c r="B24" s="24"/>
      <c r="C24" s="192"/>
      <c r="D24" s="24"/>
      <c r="E24" s="192"/>
      <c r="F24" s="192"/>
      <c r="G24" s="24"/>
    </row>
    <row r="25" spans="1:8" ht="15.75" x14ac:dyDescent="0.25">
      <c r="A25" s="18"/>
      <c r="B25" s="29"/>
      <c r="C25" s="193"/>
      <c r="D25" s="29"/>
      <c r="E25" s="193"/>
      <c r="F25" s="193"/>
      <c r="G25" s="29"/>
    </row>
    <row r="26" spans="1:8" ht="15.75" x14ac:dyDescent="0.25">
      <c r="A26" s="18"/>
      <c r="B26" s="29"/>
      <c r="C26" s="193"/>
      <c r="D26" s="29"/>
      <c r="E26" s="193"/>
      <c r="F26" s="193"/>
      <c r="G26" s="29"/>
    </row>
    <row r="27" spans="1:8" ht="15.75" x14ac:dyDescent="0.25">
      <c r="A27" s="18"/>
      <c r="B27" s="29"/>
      <c r="C27" s="193"/>
      <c r="D27" s="29"/>
      <c r="E27" s="193"/>
      <c r="F27" s="193"/>
      <c r="G27" s="29"/>
    </row>
    <row r="28" spans="1:8" ht="15.75" x14ac:dyDescent="0.25">
      <c r="A28" s="18"/>
      <c r="B28" s="29"/>
      <c r="C28" s="193"/>
      <c r="D28" s="29"/>
      <c r="E28" s="193"/>
      <c r="F28" s="193"/>
      <c r="G28" s="29"/>
    </row>
    <row r="29" spans="1:8" ht="15.75" x14ac:dyDescent="0.25">
      <c r="A29" s="18"/>
      <c r="B29" s="29"/>
      <c r="C29" s="193"/>
      <c r="D29" s="29"/>
      <c r="E29" s="193"/>
      <c r="F29" s="193"/>
      <c r="G29" s="29"/>
    </row>
    <row r="30" spans="1:8" ht="15.75" x14ac:dyDescent="0.25">
      <c r="A30" s="18"/>
      <c r="B30" s="29"/>
      <c r="C30" s="193"/>
      <c r="D30" s="29"/>
      <c r="E30" s="193"/>
      <c r="F30" s="193"/>
      <c r="G30" s="29"/>
    </row>
    <row r="31" spans="1:8" ht="15.75" x14ac:dyDescent="0.25">
      <c r="A31" s="18"/>
      <c r="B31" s="29"/>
      <c r="C31" s="193"/>
      <c r="D31" s="29"/>
      <c r="E31" s="193"/>
      <c r="F31" s="193"/>
      <c r="G31" s="29"/>
    </row>
    <row r="32" spans="1:8" ht="15.75" x14ac:dyDescent="0.25">
      <c r="A32" s="18"/>
      <c r="B32" s="24"/>
      <c r="C32" s="192"/>
      <c r="D32" s="24"/>
      <c r="E32" s="192"/>
      <c r="F32" s="192"/>
      <c r="G32" s="24"/>
    </row>
    <row r="33" spans="1:7" ht="15.75" x14ac:dyDescent="0.25">
      <c r="A33" s="30"/>
      <c r="B33" s="17"/>
      <c r="C33" s="194"/>
      <c r="D33" s="17"/>
      <c r="E33" s="194"/>
      <c r="F33" s="194"/>
      <c r="G33" s="17"/>
    </row>
    <row r="34" spans="1:7" ht="18" x14ac:dyDescent="0.25">
      <c r="A34" s="72"/>
      <c r="B34" s="27"/>
      <c r="C34" s="191"/>
      <c r="D34" s="27"/>
      <c r="E34" s="191"/>
      <c r="F34" s="191"/>
      <c r="G34" s="27"/>
    </row>
    <row r="35" spans="1:7" x14ac:dyDescent="0.2">
      <c r="A35" s="30"/>
      <c r="B35" s="27"/>
      <c r="C35" s="191"/>
      <c r="D35" s="27"/>
      <c r="E35" s="191"/>
      <c r="F35" s="191"/>
      <c r="G35" s="27"/>
    </row>
    <row r="36" spans="1:7" ht="18" x14ac:dyDescent="0.25">
      <c r="A36" s="72"/>
      <c r="B36" s="27"/>
      <c r="C36" s="191"/>
      <c r="D36" s="27"/>
      <c r="E36" s="191"/>
      <c r="F36" s="191"/>
      <c r="G36" s="27"/>
    </row>
    <row r="37" spans="1:7" x14ac:dyDescent="0.2">
      <c r="A37" s="30"/>
      <c r="B37" s="71"/>
      <c r="C37" s="186"/>
      <c r="D37" s="71"/>
      <c r="E37" s="186"/>
      <c r="F37" s="186"/>
      <c r="G37" s="71"/>
    </row>
    <row r="38" spans="1:7" ht="15.75" x14ac:dyDescent="0.25">
      <c r="A38" s="18"/>
      <c r="B38" s="70"/>
      <c r="C38" s="189"/>
      <c r="D38" s="70"/>
      <c r="E38" s="189"/>
      <c r="F38" s="189"/>
      <c r="G38" s="70"/>
    </row>
    <row r="39" spans="1:7" ht="15.75" x14ac:dyDescent="0.25">
      <c r="A39" s="18"/>
      <c r="B39" s="69"/>
      <c r="C39" s="190"/>
      <c r="D39" s="69"/>
      <c r="E39" s="190"/>
      <c r="F39" s="190"/>
      <c r="G39" s="69"/>
    </row>
    <row r="40" spans="1:7" x14ac:dyDescent="0.2">
      <c r="A40" s="30"/>
      <c r="B40" s="24"/>
      <c r="C40" s="192"/>
      <c r="D40" s="24"/>
      <c r="E40" s="192"/>
      <c r="F40" s="192"/>
      <c r="G40" s="24"/>
    </row>
    <row r="41" spans="1:7" x14ac:dyDescent="0.2">
      <c r="A41" s="30"/>
      <c r="B41" s="24"/>
      <c r="C41" s="192"/>
      <c r="D41" s="24"/>
      <c r="E41" s="192"/>
      <c r="F41" s="192"/>
      <c r="G41" s="24"/>
    </row>
    <row r="42" spans="1:7" x14ac:dyDescent="0.2">
      <c r="A42" s="30"/>
      <c r="B42" s="24"/>
      <c r="C42" s="192"/>
      <c r="D42" s="24"/>
      <c r="E42" s="192"/>
      <c r="F42" s="192"/>
      <c r="G42" s="24"/>
    </row>
    <row r="43" spans="1:7" ht="15" x14ac:dyDescent="0.25">
      <c r="A43" s="68"/>
      <c r="B43" s="26"/>
      <c r="C43" s="195"/>
      <c r="D43" s="26"/>
      <c r="E43" s="195"/>
      <c r="F43" s="195"/>
      <c r="G43" s="26"/>
    </row>
    <row r="44" spans="1:7" ht="15" x14ac:dyDescent="0.25">
      <c r="A44" s="68"/>
      <c r="B44" s="26"/>
      <c r="C44" s="195"/>
      <c r="D44" s="26"/>
      <c r="E44" s="195"/>
      <c r="F44" s="195"/>
      <c r="G44" s="26"/>
    </row>
    <row r="45" spans="1:7" x14ac:dyDescent="0.2">
      <c r="A45" s="30"/>
      <c r="B45" s="24"/>
      <c r="C45" s="192"/>
      <c r="D45" s="24"/>
      <c r="E45" s="192"/>
      <c r="F45" s="192"/>
      <c r="G45" s="24"/>
    </row>
    <row r="46" spans="1:7" x14ac:dyDescent="0.2">
      <c r="A46" s="30"/>
      <c r="B46" s="27"/>
      <c r="C46" s="191"/>
      <c r="D46" s="27"/>
      <c r="E46" s="191"/>
      <c r="F46" s="191"/>
      <c r="G46" s="27"/>
    </row>
    <row r="47" spans="1:7" x14ac:dyDescent="0.2">
      <c r="A47" s="66"/>
      <c r="B47" s="24"/>
      <c r="C47" s="192"/>
      <c r="D47" s="24"/>
      <c r="E47" s="192"/>
      <c r="F47" s="192"/>
      <c r="G47" s="24"/>
    </row>
    <row r="48" spans="1:7" ht="15.75" x14ac:dyDescent="0.25">
      <c r="A48" s="18"/>
      <c r="B48" s="29"/>
      <c r="C48" s="193"/>
      <c r="D48" s="29"/>
      <c r="E48" s="193"/>
      <c r="F48" s="193"/>
      <c r="G48" s="29"/>
    </row>
    <row r="49" spans="1:7" ht="15.75" x14ac:dyDescent="0.25">
      <c r="A49" s="18"/>
      <c r="B49" s="29"/>
      <c r="C49" s="193"/>
      <c r="D49" s="29"/>
      <c r="E49" s="193"/>
      <c r="F49" s="193"/>
      <c r="G49" s="29"/>
    </row>
    <row r="50" spans="1:7" ht="15.75" x14ac:dyDescent="0.25">
      <c r="A50" s="18"/>
      <c r="B50" s="24"/>
      <c r="C50" s="192"/>
      <c r="D50" s="24"/>
      <c r="E50" s="192"/>
      <c r="F50" s="192"/>
      <c r="G50" s="24"/>
    </row>
    <row r="51" spans="1:7" x14ac:dyDescent="0.2">
      <c r="A51" s="30"/>
      <c r="B51" s="27"/>
      <c r="C51" s="191"/>
      <c r="D51" s="27"/>
      <c r="E51" s="191"/>
      <c r="F51" s="191"/>
      <c r="G51" s="27"/>
    </row>
    <row r="52" spans="1:7" x14ac:dyDescent="0.2">
      <c r="A52" s="30"/>
      <c r="B52" s="27"/>
      <c r="C52" s="191"/>
      <c r="D52" s="27"/>
      <c r="E52" s="191"/>
      <c r="F52" s="191"/>
      <c r="G52" s="27"/>
    </row>
    <row r="53" spans="1:7" x14ac:dyDescent="0.2">
      <c r="A53" s="30"/>
      <c r="B53" s="27"/>
      <c r="C53" s="191"/>
      <c r="D53" s="27"/>
      <c r="E53" s="191"/>
      <c r="F53" s="191"/>
      <c r="G53" s="27"/>
    </row>
    <row r="54" spans="1:7" x14ac:dyDescent="0.2">
      <c r="A54" s="30"/>
      <c r="B54" s="27"/>
      <c r="C54" s="191"/>
      <c r="D54" s="27"/>
      <c r="E54" s="191"/>
      <c r="F54" s="191"/>
      <c r="G54" s="27"/>
    </row>
    <row r="55" spans="1:7" x14ac:dyDescent="0.2">
      <c r="A55" s="30"/>
      <c r="B55" s="27"/>
      <c r="C55" s="191"/>
      <c r="D55" s="27"/>
      <c r="E55" s="191"/>
      <c r="F55" s="191"/>
      <c r="G55" s="27"/>
    </row>
    <row r="56" spans="1:7" x14ac:dyDescent="0.2">
      <c r="A56" s="30"/>
      <c r="B56" s="27"/>
      <c r="C56" s="191"/>
      <c r="D56" s="27"/>
      <c r="E56" s="191"/>
      <c r="F56" s="191"/>
      <c r="G56" s="27"/>
    </row>
    <row r="57" spans="1:7" x14ac:dyDescent="0.2">
      <c r="A57" s="30"/>
      <c r="B57" s="27"/>
      <c r="C57" s="191"/>
      <c r="D57" s="27"/>
      <c r="E57" s="191"/>
      <c r="F57" s="191"/>
      <c r="G57" s="27"/>
    </row>
    <row r="58" spans="1:7" x14ac:dyDescent="0.2">
      <c r="A58" s="30"/>
      <c r="B58" s="27"/>
      <c r="C58" s="191"/>
      <c r="D58" s="27"/>
      <c r="E58" s="191"/>
      <c r="F58" s="191"/>
      <c r="G58" s="27"/>
    </row>
    <row r="59" spans="1:7" ht="15" x14ac:dyDescent="0.25">
      <c r="A59" s="68"/>
      <c r="B59" s="32"/>
      <c r="C59" s="196"/>
      <c r="D59" s="32"/>
      <c r="E59" s="196"/>
      <c r="F59" s="196"/>
      <c r="G59" s="32"/>
    </row>
    <row r="60" spans="1:7" x14ac:dyDescent="0.2">
      <c r="A60" s="30"/>
      <c r="B60" s="27"/>
      <c r="C60" s="191"/>
      <c r="D60" s="27"/>
      <c r="E60" s="191"/>
      <c r="F60" s="191"/>
      <c r="G60" s="27"/>
    </row>
    <row r="61" spans="1:7" x14ac:dyDescent="0.2">
      <c r="A61" s="30"/>
      <c r="B61" s="27"/>
      <c r="C61" s="191"/>
      <c r="D61" s="27"/>
      <c r="E61" s="191"/>
      <c r="F61" s="191"/>
      <c r="G61" s="27"/>
    </row>
    <row r="62" spans="1:7" x14ac:dyDescent="0.2">
      <c r="A62" s="30"/>
      <c r="B62" s="27"/>
      <c r="C62" s="191"/>
      <c r="D62" s="27"/>
      <c r="E62" s="191"/>
      <c r="F62" s="191"/>
      <c r="G62" s="27"/>
    </row>
    <row r="63" spans="1:7" x14ac:dyDescent="0.2">
      <c r="A63" s="30"/>
      <c r="B63" s="27"/>
      <c r="C63" s="191"/>
      <c r="D63" s="27"/>
      <c r="E63" s="191"/>
      <c r="F63" s="191"/>
      <c r="G63" s="27"/>
    </row>
    <row r="64" spans="1:7" ht="15.75" x14ac:dyDescent="0.25">
      <c r="A64" s="18"/>
      <c r="B64" s="17"/>
      <c r="C64" s="194"/>
      <c r="D64" s="17"/>
      <c r="E64" s="194"/>
      <c r="F64" s="194"/>
      <c r="G64" s="17"/>
    </row>
    <row r="65" spans="1:7" ht="15.75" x14ac:dyDescent="0.25">
      <c r="A65" s="18"/>
      <c r="B65" s="17"/>
      <c r="C65" s="194"/>
      <c r="D65" s="17"/>
      <c r="E65" s="194"/>
      <c r="F65" s="194"/>
      <c r="G65" s="17"/>
    </row>
    <row r="66" spans="1:7" ht="15.75" x14ac:dyDescent="0.25">
      <c r="A66" s="18"/>
      <c r="B66" s="17"/>
      <c r="C66" s="194"/>
      <c r="D66" s="17"/>
      <c r="E66" s="194"/>
      <c r="F66" s="194"/>
      <c r="G66" s="17"/>
    </row>
    <row r="67" spans="1:7" x14ac:dyDescent="0.2">
      <c r="A67" s="30"/>
      <c r="B67" s="27"/>
      <c r="C67" s="191"/>
      <c r="D67" s="27"/>
      <c r="E67" s="191"/>
      <c r="F67" s="191"/>
      <c r="G67" s="27"/>
    </row>
    <row r="68" spans="1:7" x14ac:dyDescent="0.2">
      <c r="A68" s="66"/>
      <c r="B68" s="67"/>
      <c r="C68" s="187"/>
      <c r="D68" s="67"/>
      <c r="E68" s="187"/>
      <c r="F68" s="187"/>
      <c r="G68" s="67"/>
    </row>
    <row r="69" spans="1:7" x14ac:dyDescent="0.2">
      <c r="A69" s="66"/>
      <c r="B69" s="64"/>
      <c r="C69" s="197"/>
      <c r="D69" s="64"/>
      <c r="E69" s="197"/>
      <c r="F69" s="197"/>
      <c r="G69" s="64"/>
    </row>
    <row r="70" spans="1:7" ht="15.75" x14ac:dyDescent="0.25">
      <c r="A70" s="18"/>
      <c r="B70" s="17"/>
      <c r="C70" s="194"/>
      <c r="D70" s="17"/>
      <c r="E70" s="194"/>
      <c r="F70" s="194"/>
      <c r="G70" s="17"/>
    </row>
    <row r="71" spans="1:7" x14ac:dyDescent="0.2">
      <c r="A71" s="65"/>
      <c r="B71" s="64"/>
      <c r="C71" s="197"/>
      <c r="D71" s="64"/>
      <c r="E71" s="197"/>
      <c r="F71" s="197"/>
      <c r="G71" s="64"/>
    </row>
    <row r="72" spans="1:7" ht="15.75" x14ac:dyDescent="0.25">
      <c r="A72" s="18"/>
      <c r="B72" s="17"/>
      <c r="C72" s="194"/>
      <c r="D72" s="17"/>
      <c r="E72" s="194"/>
      <c r="F72" s="194"/>
      <c r="G72" s="17"/>
    </row>
    <row r="73" spans="1:7" ht="15.75" x14ac:dyDescent="0.25">
      <c r="A73" s="18"/>
      <c r="B73" s="17"/>
      <c r="C73" s="194"/>
      <c r="D73" s="17"/>
      <c r="E73" s="194"/>
      <c r="F73" s="194"/>
      <c r="G73" s="17"/>
    </row>
    <row r="74" spans="1:7" ht="15.75" x14ac:dyDescent="0.25">
      <c r="A74" s="18"/>
      <c r="B74" s="17"/>
      <c r="C74" s="194"/>
      <c r="D74" s="17"/>
      <c r="E74" s="194"/>
      <c r="F74" s="194"/>
      <c r="G74" s="17"/>
    </row>
    <row r="75" spans="1:7" ht="15.75" x14ac:dyDescent="0.25">
      <c r="A75" s="18"/>
      <c r="B75" s="17"/>
      <c r="C75" s="194"/>
      <c r="D75" s="17"/>
      <c r="E75" s="194"/>
      <c r="F75" s="194"/>
      <c r="G75" s="17"/>
    </row>
    <row r="432" spans="1:9" x14ac:dyDescent="0.2">
      <c r="A432" s="203"/>
      <c r="I432" s="203"/>
    </row>
  </sheetData>
  <phoneticPr fontId="16" type="noConversion"/>
  <pageMargins left="0.70866141732283472" right="0.70866141732283472" top="0.78740157480314965" bottom="0.78740157480314965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workbookViewId="0">
      <selection activeCell="C31" sqref="C31"/>
    </sheetView>
  </sheetViews>
  <sheetFormatPr defaultRowHeight="12.75" x14ac:dyDescent="0.2"/>
  <cols>
    <col min="1" max="1" width="70.7109375" customWidth="1"/>
    <col min="2" max="7" width="20.7109375" style="101" customWidth="1"/>
    <col min="8" max="8" width="10.7109375" style="2" customWidth="1"/>
  </cols>
  <sheetData>
    <row r="1" spans="1:8" ht="16.5" customHeight="1" x14ac:dyDescent="0.35">
      <c r="A1" s="44"/>
    </row>
    <row r="2" spans="1:8" ht="23.25" customHeight="1" x14ac:dyDescent="0.35">
      <c r="A2" s="44" t="s">
        <v>107</v>
      </c>
    </row>
    <row r="3" spans="1:8" ht="12.75" customHeight="1" x14ac:dyDescent="0.3">
      <c r="B3" s="266"/>
      <c r="C3" s="266"/>
    </row>
    <row r="4" spans="1:8" ht="18" x14ac:dyDescent="0.25">
      <c r="A4" s="36" t="s">
        <v>116</v>
      </c>
    </row>
    <row r="5" spans="1:8" ht="18" customHeight="1" x14ac:dyDescent="0.25">
      <c r="A5" s="36"/>
    </row>
    <row r="6" spans="1:8" ht="15" thickBot="1" x14ac:dyDescent="0.25">
      <c r="C6" s="198"/>
      <c r="H6" s="6" t="s">
        <v>0</v>
      </c>
    </row>
    <row r="7" spans="1:8" s="218" customFormat="1" ht="55.5" customHeight="1" thickBot="1" x14ac:dyDescent="0.3">
      <c r="A7" s="268" t="s">
        <v>1</v>
      </c>
      <c r="B7" s="270" t="s">
        <v>90</v>
      </c>
      <c r="C7" s="270" t="s">
        <v>108</v>
      </c>
      <c r="D7" s="298" t="s">
        <v>109</v>
      </c>
      <c r="E7" s="298" t="s">
        <v>392</v>
      </c>
      <c r="F7" s="299" t="s">
        <v>393</v>
      </c>
      <c r="G7" s="300" t="s">
        <v>110</v>
      </c>
      <c r="H7" s="277" t="s">
        <v>111</v>
      </c>
    </row>
    <row r="8" spans="1:8" ht="20.25" customHeight="1" x14ac:dyDescent="0.2">
      <c r="A8" s="273" t="s">
        <v>72</v>
      </c>
      <c r="B8" s="260">
        <v>558410</v>
      </c>
      <c r="C8" s="260">
        <v>457333.55</v>
      </c>
      <c r="D8" s="301">
        <v>0</v>
      </c>
      <c r="E8" s="301">
        <v>626581.91</v>
      </c>
      <c r="F8" s="302">
        <v>158025.69</v>
      </c>
      <c r="G8" s="303">
        <v>322500</v>
      </c>
      <c r="H8" s="1067" t="s">
        <v>91</v>
      </c>
    </row>
    <row r="9" spans="1:8" ht="25.5" x14ac:dyDescent="0.2">
      <c r="A9" s="265" t="s">
        <v>115</v>
      </c>
      <c r="B9" s="207">
        <v>0</v>
      </c>
      <c r="C9" s="207">
        <v>16189.61</v>
      </c>
      <c r="D9" s="304">
        <v>0</v>
      </c>
      <c r="E9" s="304">
        <v>8894.61</v>
      </c>
      <c r="F9" s="305">
        <v>3711.01</v>
      </c>
      <c r="G9" s="278">
        <v>0</v>
      </c>
      <c r="H9" s="1068" t="s">
        <v>91</v>
      </c>
    </row>
    <row r="10" spans="1:8" ht="20.25" customHeight="1" x14ac:dyDescent="0.2">
      <c r="A10" s="265" t="s">
        <v>408</v>
      </c>
      <c r="B10" s="207">
        <v>0</v>
      </c>
      <c r="C10" s="207">
        <v>185188.76</v>
      </c>
      <c r="D10" s="304">
        <v>0</v>
      </c>
      <c r="E10" s="304">
        <v>667873.67000000004</v>
      </c>
      <c r="F10" s="305">
        <v>398748.05</v>
      </c>
      <c r="G10" s="278">
        <v>0</v>
      </c>
      <c r="H10" s="1068" t="s">
        <v>91</v>
      </c>
    </row>
    <row r="11" spans="1:8" ht="20.25" customHeight="1" x14ac:dyDescent="0.2">
      <c r="A11" s="1180" t="s">
        <v>409</v>
      </c>
      <c r="B11" s="207">
        <v>504550</v>
      </c>
      <c r="C11" s="207">
        <v>300832.62</v>
      </c>
      <c r="D11" s="304">
        <v>281200</v>
      </c>
      <c r="E11" s="304">
        <v>1118326.2</v>
      </c>
      <c r="F11" s="305">
        <v>153655.69</v>
      </c>
      <c r="G11" s="278">
        <f>'Sumář příjmů a výdajů'!G37+'Sumář příjmů a výdajů'!G46</f>
        <v>516500</v>
      </c>
      <c r="H11" s="1068">
        <f t="shared" ref="H11:H18" si="0">G11/D11*100</f>
        <v>183.67709815078237</v>
      </c>
    </row>
    <row r="12" spans="1:8" s="1187" customFormat="1" ht="20.25" customHeight="1" x14ac:dyDescent="0.2">
      <c r="A12" s="1181" t="s">
        <v>410</v>
      </c>
      <c r="B12" s="1182"/>
      <c r="C12" s="1182"/>
      <c r="D12" s="1183"/>
      <c r="E12" s="1183"/>
      <c r="F12" s="1184"/>
      <c r="G12" s="1185"/>
      <c r="H12" s="1186"/>
    </row>
    <row r="13" spans="1:8" s="1187" customFormat="1" ht="20.25" customHeight="1" x14ac:dyDescent="0.2">
      <c r="A13" s="1181" t="s">
        <v>417</v>
      </c>
      <c r="B13" s="1182">
        <f>B11-B14</f>
        <v>490000</v>
      </c>
      <c r="C13" s="1182">
        <f t="shared" ref="C13:G13" si="1">C11-C14</f>
        <v>300832.62</v>
      </c>
      <c r="D13" s="1183">
        <f t="shared" si="1"/>
        <v>270000</v>
      </c>
      <c r="E13" s="1183">
        <f t="shared" si="1"/>
        <v>1101826.2</v>
      </c>
      <c r="F13" s="1184">
        <f t="shared" si="1"/>
        <v>153655.69</v>
      </c>
      <c r="G13" s="1185">
        <f t="shared" si="1"/>
        <v>386000</v>
      </c>
      <c r="H13" s="1186">
        <f t="shared" si="0"/>
        <v>142.96296296296296</v>
      </c>
    </row>
    <row r="14" spans="1:8" s="1187" customFormat="1" ht="20.25" customHeight="1" x14ac:dyDescent="0.2">
      <c r="A14" s="1181" t="s">
        <v>418</v>
      </c>
      <c r="B14" s="1182">
        <v>14550</v>
      </c>
      <c r="C14" s="1182">
        <v>0</v>
      </c>
      <c r="D14" s="1183">
        <v>11200</v>
      </c>
      <c r="E14" s="1183">
        <v>16500</v>
      </c>
      <c r="F14" s="1184">
        <v>0</v>
      </c>
      <c r="G14" s="1185">
        <v>130500</v>
      </c>
      <c r="H14" s="1186" t="s">
        <v>91</v>
      </c>
    </row>
    <row r="15" spans="1:8" ht="25.5" x14ac:dyDescent="0.2">
      <c r="A15" s="265" t="s">
        <v>114</v>
      </c>
      <c r="B15" s="216">
        <v>0</v>
      </c>
      <c r="C15" s="207">
        <v>225739.12</v>
      </c>
      <c r="D15" s="304">
        <v>0</v>
      </c>
      <c r="E15" s="304">
        <v>780983.71</v>
      </c>
      <c r="F15" s="305">
        <v>175207.25</v>
      </c>
      <c r="G15" s="278">
        <v>0</v>
      </c>
      <c r="H15" s="1068" t="s">
        <v>91</v>
      </c>
    </row>
    <row r="16" spans="1:8" ht="20.25" customHeight="1" x14ac:dyDescent="0.2">
      <c r="A16" s="265" t="s">
        <v>113</v>
      </c>
      <c r="B16" s="207">
        <v>191964</v>
      </c>
      <c r="C16" s="207">
        <v>183084.77</v>
      </c>
      <c r="D16" s="304">
        <v>192200</v>
      </c>
      <c r="E16" s="304">
        <v>192200</v>
      </c>
      <c r="F16" s="305">
        <v>133872.69</v>
      </c>
      <c r="G16" s="278">
        <f>'Sumář příjmů a výdajů'!G48</f>
        <v>191819</v>
      </c>
      <c r="H16" s="1068">
        <f t="shared" si="0"/>
        <v>99.801768990634756</v>
      </c>
    </row>
    <row r="17" spans="1:8" ht="20.25" customHeight="1" thickBot="1" x14ac:dyDescent="0.25">
      <c r="A17" s="274" t="s">
        <v>112</v>
      </c>
      <c r="B17" s="276">
        <v>0</v>
      </c>
      <c r="C17" s="276">
        <v>137161.35</v>
      </c>
      <c r="D17" s="306">
        <v>0</v>
      </c>
      <c r="E17" s="306">
        <v>602060.56999999995</v>
      </c>
      <c r="F17" s="307">
        <v>225248.13</v>
      </c>
      <c r="G17" s="308">
        <v>0</v>
      </c>
      <c r="H17" s="1069" t="s">
        <v>91</v>
      </c>
    </row>
    <row r="18" spans="1:8" s="13" customFormat="1" ht="30" customHeight="1" thickBot="1" x14ac:dyDescent="0.3">
      <c r="A18" s="272" t="s">
        <v>119</v>
      </c>
      <c r="B18" s="309">
        <f>B8+B9+B10+B11+B15+B16+B17</f>
        <v>1254924</v>
      </c>
      <c r="C18" s="309">
        <f t="shared" ref="C18:G18" si="2">C8+C9+C10+C11+C15+C16+C17</f>
        <v>1505529.78</v>
      </c>
      <c r="D18" s="263">
        <f t="shared" si="2"/>
        <v>473400</v>
      </c>
      <c r="E18" s="263">
        <f t="shared" si="2"/>
        <v>3996920.6699999995</v>
      </c>
      <c r="F18" s="310">
        <f t="shared" si="2"/>
        <v>1248468.5099999998</v>
      </c>
      <c r="G18" s="311">
        <f t="shared" si="2"/>
        <v>1030819</v>
      </c>
      <c r="H18" s="1070">
        <f t="shared" si="0"/>
        <v>217.74799324038869</v>
      </c>
    </row>
  </sheetData>
  <pageMargins left="0.70866141732283472" right="0.27559055118110237" top="0.78740157480314965" bottom="0.78740157480314965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8"/>
  <sheetViews>
    <sheetView zoomScaleNormal="100" workbookViewId="0">
      <selection activeCell="D7" sqref="D7"/>
    </sheetView>
  </sheetViews>
  <sheetFormatPr defaultRowHeight="12.75" x14ac:dyDescent="0.2"/>
  <cols>
    <col min="1" max="1" width="10.7109375" style="1093" customWidth="1"/>
    <col min="2" max="3" width="10.7109375" style="1100" customWidth="1"/>
    <col min="4" max="4" width="99.140625" style="3" customWidth="1"/>
    <col min="5" max="5" width="20.7109375" style="3" customWidth="1"/>
  </cols>
  <sheetData>
    <row r="1" spans="1:5" ht="16.5" customHeight="1" x14ac:dyDescent="0.2"/>
    <row r="2" spans="1:5" ht="23.25" x14ac:dyDescent="0.35">
      <c r="A2" s="50" t="s">
        <v>107</v>
      </c>
    </row>
    <row r="4" spans="1:5" ht="18" x14ac:dyDescent="0.25">
      <c r="A4" s="1094" t="s">
        <v>406</v>
      </c>
    </row>
    <row r="5" spans="1:5" ht="18" x14ac:dyDescent="0.25">
      <c r="A5" s="1101"/>
    </row>
    <row r="6" spans="1:5" ht="15" thickBot="1" x14ac:dyDescent="0.25">
      <c r="E6" s="37" t="s">
        <v>0</v>
      </c>
    </row>
    <row r="7" spans="1:5" ht="55.5" customHeight="1" thickBot="1" x14ac:dyDescent="0.25">
      <c r="A7" s="1095" t="s">
        <v>36</v>
      </c>
      <c r="B7" s="1096" t="s">
        <v>139</v>
      </c>
      <c r="C7" s="1096" t="s">
        <v>367</v>
      </c>
      <c r="D7" s="371" t="s">
        <v>368</v>
      </c>
      <c r="E7" s="1097" t="s">
        <v>369</v>
      </c>
    </row>
    <row r="8" spans="1:5" ht="20.25" customHeight="1" x14ac:dyDescent="0.2">
      <c r="A8" s="1166" t="s">
        <v>370</v>
      </c>
      <c r="B8" s="1167" t="s">
        <v>371</v>
      </c>
      <c r="C8" s="1167" t="s">
        <v>372</v>
      </c>
      <c r="D8" s="1168" t="s">
        <v>373</v>
      </c>
      <c r="E8" s="362">
        <v>125</v>
      </c>
    </row>
    <row r="9" spans="1:5" ht="20.25" customHeight="1" x14ac:dyDescent="0.2">
      <c r="A9" s="1102" t="s">
        <v>374</v>
      </c>
      <c r="B9" s="1103" t="s">
        <v>371</v>
      </c>
      <c r="C9" s="1103" t="s">
        <v>375</v>
      </c>
      <c r="D9" s="1098" t="s">
        <v>378</v>
      </c>
      <c r="E9" s="363">
        <v>350</v>
      </c>
    </row>
    <row r="10" spans="1:5" ht="20.25" customHeight="1" x14ac:dyDescent="0.2">
      <c r="A10" s="1104" t="s">
        <v>374</v>
      </c>
      <c r="B10" s="1103" t="s">
        <v>371</v>
      </c>
      <c r="C10" s="1103" t="s">
        <v>376</v>
      </c>
      <c r="D10" s="1098" t="s">
        <v>379</v>
      </c>
      <c r="E10" s="363">
        <v>250</v>
      </c>
    </row>
    <row r="11" spans="1:5" ht="20.25" customHeight="1" x14ac:dyDescent="0.2">
      <c r="A11" s="1102" t="s">
        <v>374</v>
      </c>
      <c r="B11" s="1103" t="s">
        <v>371</v>
      </c>
      <c r="C11" s="1103" t="s">
        <v>377</v>
      </c>
      <c r="D11" s="1098" t="s">
        <v>380</v>
      </c>
      <c r="E11" s="363">
        <v>120</v>
      </c>
    </row>
    <row r="12" spans="1:5" ht="20.25" customHeight="1" x14ac:dyDescent="0.2">
      <c r="A12" s="1102" t="s">
        <v>381</v>
      </c>
      <c r="B12" s="1103" t="s">
        <v>382</v>
      </c>
      <c r="C12" s="1103" t="s">
        <v>383</v>
      </c>
      <c r="D12" s="1099" t="s">
        <v>384</v>
      </c>
      <c r="E12" s="363">
        <v>100</v>
      </c>
    </row>
    <row r="13" spans="1:5" ht="20.25" customHeight="1" x14ac:dyDescent="0.2">
      <c r="A13" s="1102" t="s">
        <v>386</v>
      </c>
      <c r="B13" s="1103" t="s">
        <v>389</v>
      </c>
      <c r="C13" s="1103" t="s">
        <v>390</v>
      </c>
      <c r="D13" s="1099" t="s">
        <v>332</v>
      </c>
      <c r="E13" s="363">
        <v>1486</v>
      </c>
    </row>
    <row r="14" spans="1:5" s="41" customFormat="1" ht="20.25" customHeight="1" x14ac:dyDescent="0.2">
      <c r="A14" s="1102" t="s">
        <v>387</v>
      </c>
      <c r="B14" s="1103" t="s">
        <v>371</v>
      </c>
      <c r="C14" s="1103" t="s">
        <v>388</v>
      </c>
      <c r="D14" s="1098" t="s">
        <v>391</v>
      </c>
      <c r="E14" s="363">
        <v>6826</v>
      </c>
    </row>
    <row r="15" spans="1:5" s="41" customFormat="1" ht="20.25" customHeight="1" thickBot="1" x14ac:dyDescent="0.25">
      <c r="A15" s="1169" t="s">
        <v>387</v>
      </c>
      <c r="B15" s="1105" t="s">
        <v>371</v>
      </c>
      <c r="C15" s="1105" t="s">
        <v>372</v>
      </c>
      <c r="D15" s="1170" t="s">
        <v>373</v>
      </c>
      <c r="E15" s="1171">
        <v>1000</v>
      </c>
    </row>
    <row r="16" spans="1:5" s="13" customFormat="1" ht="30.75" customHeight="1" thickBot="1" x14ac:dyDescent="0.3">
      <c r="A16" s="1217" t="s">
        <v>413</v>
      </c>
      <c r="B16" s="1218"/>
      <c r="C16" s="1218"/>
      <c r="D16" s="1219"/>
      <c r="E16" s="366">
        <f>SUM(E8:E15)</f>
        <v>10257</v>
      </c>
    </row>
    <row r="19" spans="1:1" x14ac:dyDescent="0.2">
      <c r="A19" s="1199" t="s">
        <v>421</v>
      </c>
    </row>
    <row r="418" spans="1:3" s="3" customFormat="1" x14ac:dyDescent="0.2">
      <c r="A418" s="1106"/>
      <c r="B418" s="1100"/>
      <c r="C418" s="1100"/>
    </row>
  </sheetData>
  <mergeCells count="1">
    <mergeCell ref="A16:D16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6"/>
  <sheetViews>
    <sheetView zoomScale="90" zoomScaleNormal="90" workbookViewId="0">
      <pane xSplit="1" topLeftCell="B1" activePane="topRight" state="frozen"/>
      <selection activeCell="J7" sqref="J7"/>
      <selection pane="topRight" activeCell="L12" sqref="L12"/>
    </sheetView>
  </sheetViews>
  <sheetFormatPr defaultRowHeight="12.75" x14ac:dyDescent="0.2"/>
  <cols>
    <col min="1" max="1" width="53.42578125" customWidth="1"/>
    <col min="2" max="2" width="20.7109375" style="3" customWidth="1"/>
    <col min="3" max="3" width="20.7109375" style="974" customWidth="1"/>
    <col min="4" max="4" width="20.7109375" style="1" customWidth="1"/>
    <col min="5" max="6" width="20.7109375" style="109" customWidth="1"/>
    <col min="7" max="7" width="20.7109375" style="1" customWidth="1"/>
    <col min="8" max="8" width="10.7109375" style="2" customWidth="1"/>
  </cols>
  <sheetData>
    <row r="1" spans="1:8" ht="16.5" customHeight="1" x14ac:dyDescent="0.2"/>
    <row r="2" spans="1:8" ht="23.25" x14ac:dyDescent="0.35">
      <c r="A2" s="44" t="s">
        <v>107</v>
      </c>
    </row>
    <row r="4" spans="1:8" ht="18" x14ac:dyDescent="0.25">
      <c r="A4" s="36" t="s">
        <v>52</v>
      </c>
    </row>
    <row r="5" spans="1:8" ht="18" x14ac:dyDescent="0.25">
      <c r="A5" s="36"/>
    </row>
    <row r="6" spans="1:8" ht="15" thickBot="1" x14ac:dyDescent="0.25">
      <c r="H6" s="6" t="s">
        <v>0</v>
      </c>
    </row>
    <row r="7" spans="1:8" ht="55.5" customHeight="1" thickBot="1" x14ac:dyDescent="0.3">
      <c r="A7" s="320" t="s">
        <v>36</v>
      </c>
      <c r="B7" s="269" t="s">
        <v>90</v>
      </c>
      <c r="C7" s="270" t="s">
        <v>108</v>
      </c>
      <c r="D7" s="271" t="s">
        <v>109</v>
      </c>
      <c r="E7" s="298" t="s">
        <v>392</v>
      </c>
      <c r="F7" s="299" t="s">
        <v>393</v>
      </c>
      <c r="G7" s="338" t="s">
        <v>110</v>
      </c>
      <c r="H7" s="1172" t="s">
        <v>111</v>
      </c>
    </row>
    <row r="8" spans="1:8" ht="20.25" customHeight="1" x14ac:dyDescent="0.2">
      <c r="A8" s="321" t="s">
        <v>37</v>
      </c>
      <c r="B8" s="323">
        <v>82000</v>
      </c>
      <c r="C8" s="324">
        <v>68503.22</v>
      </c>
      <c r="D8" s="323">
        <v>82356</v>
      </c>
      <c r="E8" s="324">
        <v>148112.65</v>
      </c>
      <c r="F8" s="327">
        <v>47531.85</v>
      </c>
      <c r="G8" s="329">
        <v>88273</v>
      </c>
      <c r="H8" s="1173">
        <f t="shared" ref="H8:H20" si="0">G8/D8*100</f>
        <v>107.18466171256496</v>
      </c>
    </row>
    <row r="9" spans="1:8" ht="20.25" customHeight="1" x14ac:dyDescent="0.2">
      <c r="A9" s="42" t="s">
        <v>38</v>
      </c>
      <c r="B9" s="176">
        <v>69728</v>
      </c>
      <c r="C9" s="216">
        <v>65358.32</v>
      </c>
      <c r="D9" s="176">
        <v>69425</v>
      </c>
      <c r="E9" s="216">
        <v>88516.97</v>
      </c>
      <c r="F9" s="317">
        <v>39837.49</v>
      </c>
      <c r="G9" s="180">
        <v>70300</v>
      </c>
      <c r="H9" s="1174">
        <f t="shared" si="0"/>
        <v>101.26035289881166</v>
      </c>
    </row>
    <row r="10" spans="1:8" ht="20.25" customHeight="1" x14ac:dyDescent="0.2">
      <c r="A10" s="42" t="s">
        <v>39</v>
      </c>
      <c r="B10" s="176">
        <v>49600</v>
      </c>
      <c r="C10" s="216">
        <v>23226.880000000001</v>
      </c>
      <c r="D10" s="176">
        <v>38925</v>
      </c>
      <c r="E10" s="216">
        <v>37419.18</v>
      </c>
      <c r="F10" s="317">
        <v>14354.32</v>
      </c>
      <c r="G10" s="180">
        <v>34425</v>
      </c>
      <c r="H10" s="1174">
        <f t="shared" si="0"/>
        <v>88.439306358381501</v>
      </c>
    </row>
    <row r="11" spans="1:8" ht="20.25" customHeight="1" x14ac:dyDescent="0.2">
      <c r="A11" s="43" t="s">
        <v>40</v>
      </c>
      <c r="B11" s="176">
        <v>3269080</v>
      </c>
      <c r="C11" s="216">
        <v>3405409.05</v>
      </c>
      <c r="D11" s="176">
        <v>3764995</v>
      </c>
      <c r="E11" s="216">
        <v>4112700.12</v>
      </c>
      <c r="F11" s="317">
        <v>2866711.74</v>
      </c>
      <c r="G11" s="180">
        <v>4069308</v>
      </c>
      <c r="H11" s="1174">
        <f t="shared" si="0"/>
        <v>108.08269333691014</v>
      </c>
    </row>
    <row r="12" spans="1:8" ht="20.25" customHeight="1" x14ac:dyDescent="0.2">
      <c r="A12" s="42" t="s">
        <v>41</v>
      </c>
      <c r="B12" s="176">
        <v>530819</v>
      </c>
      <c r="C12" s="216">
        <v>587129.56000000006</v>
      </c>
      <c r="D12" s="176">
        <v>604888</v>
      </c>
      <c r="E12" s="216">
        <v>639124.13</v>
      </c>
      <c r="F12" s="317">
        <v>428188</v>
      </c>
      <c r="G12" s="180">
        <v>629388</v>
      </c>
      <c r="H12" s="1174">
        <f t="shared" si="0"/>
        <v>104.05033659123673</v>
      </c>
    </row>
    <row r="13" spans="1:8" ht="20.25" customHeight="1" x14ac:dyDescent="0.2">
      <c r="A13" s="42" t="s">
        <v>42</v>
      </c>
      <c r="B13" s="176">
        <v>263831</v>
      </c>
      <c r="C13" s="216">
        <v>278254.36</v>
      </c>
      <c r="D13" s="176">
        <v>298050</v>
      </c>
      <c r="E13" s="216">
        <v>336653.32</v>
      </c>
      <c r="F13" s="317">
        <v>227105.04</v>
      </c>
      <c r="G13" s="180">
        <v>344465</v>
      </c>
      <c r="H13" s="1174">
        <f t="shared" si="0"/>
        <v>115.57289045462171</v>
      </c>
    </row>
    <row r="14" spans="1:8" ht="20.25" customHeight="1" x14ac:dyDescent="0.2">
      <c r="A14" s="42" t="s">
        <v>43</v>
      </c>
      <c r="B14" s="176">
        <v>735139</v>
      </c>
      <c r="C14" s="216">
        <v>726628.37</v>
      </c>
      <c r="D14" s="176">
        <v>790297</v>
      </c>
      <c r="E14" s="216">
        <v>708732.34</v>
      </c>
      <c r="F14" s="317">
        <v>566986.54</v>
      </c>
      <c r="G14" s="180">
        <v>822081</v>
      </c>
      <c r="H14" s="1174">
        <f t="shared" si="0"/>
        <v>104.02177915391302</v>
      </c>
    </row>
    <row r="15" spans="1:8" ht="19.5" customHeight="1" x14ac:dyDescent="0.2">
      <c r="A15" s="42" t="s">
        <v>44</v>
      </c>
      <c r="B15" s="176">
        <v>56800</v>
      </c>
      <c r="C15" s="216">
        <v>74754.61</v>
      </c>
      <c r="D15" s="176">
        <v>93863</v>
      </c>
      <c r="E15" s="216">
        <v>133244.23000000001</v>
      </c>
      <c r="F15" s="317">
        <v>38173.9</v>
      </c>
      <c r="G15" s="180">
        <v>88050</v>
      </c>
      <c r="H15" s="1174">
        <f t="shared" si="0"/>
        <v>93.806931378711525</v>
      </c>
    </row>
    <row r="16" spans="1:8" ht="20.25" customHeight="1" x14ac:dyDescent="0.2">
      <c r="A16" s="42" t="s">
        <v>45</v>
      </c>
      <c r="B16" s="176">
        <v>55700</v>
      </c>
      <c r="C16" s="216">
        <v>2.14</v>
      </c>
      <c r="D16" s="176">
        <v>28700</v>
      </c>
      <c r="E16" s="216">
        <v>43700</v>
      </c>
      <c r="F16" s="317">
        <v>7072.98</v>
      </c>
      <c r="G16" s="180">
        <v>20324</v>
      </c>
      <c r="H16" s="1174">
        <f t="shared" si="0"/>
        <v>70.815331010452965</v>
      </c>
    </row>
    <row r="17" spans="1:8" ht="20.25" customHeight="1" x14ac:dyDescent="0.2">
      <c r="A17" s="42" t="s">
        <v>46</v>
      </c>
      <c r="B17" s="176">
        <v>57500</v>
      </c>
      <c r="C17" s="216">
        <v>49205.67</v>
      </c>
      <c r="D17" s="176">
        <v>52075</v>
      </c>
      <c r="E17" s="216">
        <v>62641.68</v>
      </c>
      <c r="F17" s="317">
        <v>9611.27</v>
      </c>
      <c r="G17" s="180">
        <v>52075</v>
      </c>
      <c r="H17" s="1174">
        <f t="shared" si="0"/>
        <v>100</v>
      </c>
    </row>
    <row r="18" spans="1:8" ht="20.25" customHeight="1" x14ac:dyDescent="0.2">
      <c r="A18" s="42" t="s">
        <v>47</v>
      </c>
      <c r="B18" s="176">
        <v>12700</v>
      </c>
      <c r="C18" s="216">
        <v>25068.65</v>
      </c>
      <c r="D18" s="176">
        <v>12827</v>
      </c>
      <c r="E18" s="216">
        <v>39696.019999999997</v>
      </c>
      <c r="F18" s="317">
        <v>6681.59</v>
      </c>
      <c r="G18" s="180">
        <v>12827</v>
      </c>
      <c r="H18" s="1174">
        <f t="shared" si="0"/>
        <v>100</v>
      </c>
    </row>
    <row r="19" spans="1:8" ht="20.25" customHeight="1" x14ac:dyDescent="0.2">
      <c r="A19" s="42" t="s">
        <v>48</v>
      </c>
      <c r="B19" s="176">
        <v>22000</v>
      </c>
      <c r="C19" s="216">
        <v>21325.53</v>
      </c>
      <c r="D19" s="176">
        <v>12220</v>
      </c>
      <c r="E19" s="216">
        <v>12508</v>
      </c>
      <c r="F19" s="317">
        <v>480.63</v>
      </c>
      <c r="G19" s="180">
        <v>5000</v>
      </c>
      <c r="H19" s="1174">
        <f t="shared" si="0"/>
        <v>40.916530278232408</v>
      </c>
    </row>
    <row r="20" spans="1:8" ht="20.25" customHeight="1" x14ac:dyDescent="0.2">
      <c r="A20" s="42" t="s">
        <v>80</v>
      </c>
      <c r="B20" s="176">
        <v>432163</v>
      </c>
      <c r="C20" s="216">
        <v>442084.11</v>
      </c>
      <c r="D20" s="176">
        <v>457650</v>
      </c>
      <c r="E20" s="216">
        <v>476050</v>
      </c>
      <c r="F20" s="317">
        <v>306382.15999999997</v>
      </c>
      <c r="G20" s="180">
        <v>503914</v>
      </c>
      <c r="H20" s="1174">
        <f t="shared" si="0"/>
        <v>110.10903528897629</v>
      </c>
    </row>
    <row r="21" spans="1:8" ht="20.25" customHeight="1" x14ac:dyDescent="0.2">
      <c r="A21" s="82" t="s">
        <v>125</v>
      </c>
      <c r="B21" s="176">
        <v>0</v>
      </c>
      <c r="C21" s="216">
        <v>0</v>
      </c>
      <c r="D21" s="176">
        <v>0</v>
      </c>
      <c r="E21" s="216">
        <v>10445.65</v>
      </c>
      <c r="F21" s="317">
        <v>580.20000000000005</v>
      </c>
      <c r="G21" s="180">
        <v>4400</v>
      </c>
      <c r="H21" s="1175" t="s">
        <v>91</v>
      </c>
    </row>
    <row r="22" spans="1:8" ht="20.25" customHeight="1" x14ac:dyDescent="0.2">
      <c r="A22" s="42" t="s">
        <v>83</v>
      </c>
      <c r="B22" s="176">
        <v>8600</v>
      </c>
      <c r="C22" s="216">
        <v>5495.92</v>
      </c>
      <c r="D22" s="176">
        <v>10926</v>
      </c>
      <c r="E22" s="216">
        <v>551.34</v>
      </c>
      <c r="F22" s="317">
        <v>437.93</v>
      </c>
      <c r="G22" s="180">
        <v>0</v>
      </c>
      <c r="H22" s="1174">
        <f>G22/D22*100</f>
        <v>0</v>
      </c>
    </row>
    <row r="23" spans="1:8" ht="20.25" customHeight="1" x14ac:dyDescent="0.2">
      <c r="A23" s="42" t="s">
        <v>49</v>
      </c>
      <c r="B23" s="257">
        <v>167497</v>
      </c>
      <c r="C23" s="258">
        <v>189437.03</v>
      </c>
      <c r="D23" s="257">
        <v>239132</v>
      </c>
      <c r="E23" s="258">
        <v>374295.88</v>
      </c>
      <c r="F23" s="318">
        <v>221957.89</v>
      </c>
      <c r="G23" s="183">
        <v>322132</v>
      </c>
      <c r="H23" s="1174">
        <f>G23/D23*100</f>
        <v>134.70886372380107</v>
      </c>
    </row>
    <row r="24" spans="1:8" ht="20.25" customHeight="1" x14ac:dyDescent="0.2">
      <c r="A24" s="82" t="s">
        <v>126</v>
      </c>
      <c r="B24" s="257">
        <v>0</v>
      </c>
      <c r="C24" s="258">
        <v>0</v>
      </c>
      <c r="D24" s="257">
        <v>0</v>
      </c>
      <c r="E24" s="258">
        <v>10423.06</v>
      </c>
      <c r="F24" s="318">
        <v>554.4</v>
      </c>
      <c r="G24" s="183">
        <v>3000</v>
      </c>
      <c r="H24" s="1175" t="s">
        <v>91</v>
      </c>
    </row>
    <row r="25" spans="1:8" ht="20.25" customHeight="1" x14ac:dyDescent="0.2">
      <c r="A25" s="42" t="s">
        <v>98</v>
      </c>
      <c r="B25" s="257">
        <v>0</v>
      </c>
      <c r="C25" s="216">
        <v>12012.12</v>
      </c>
      <c r="D25" s="257">
        <v>0</v>
      </c>
      <c r="E25" s="258">
        <v>16058.56</v>
      </c>
      <c r="F25" s="318">
        <v>8093.78</v>
      </c>
      <c r="G25" s="183">
        <v>0</v>
      </c>
      <c r="H25" s="1175" t="s">
        <v>91</v>
      </c>
    </row>
    <row r="26" spans="1:8" ht="20.25" customHeight="1" x14ac:dyDescent="0.2">
      <c r="A26" s="42" t="s">
        <v>50</v>
      </c>
      <c r="B26" s="257">
        <v>20500</v>
      </c>
      <c r="C26" s="258">
        <v>20847</v>
      </c>
      <c r="D26" s="257">
        <v>10000</v>
      </c>
      <c r="E26" s="258">
        <v>25741.48</v>
      </c>
      <c r="F26" s="318">
        <v>20840.43</v>
      </c>
      <c r="G26" s="183">
        <v>10000</v>
      </c>
      <c r="H26" s="1174">
        <f>G26/D26*100</f>
        <v>100</v>
      </c>
    </row>
    <row r="27" spans="1:8" ht="20.25" customHeight="1" x14ac:dyDescent="0.2">
      <c r="A27" s="82" t="s">
        <v>127</v>
      </c>
      <c r="B27" s="257">
        <v>0</v>
      </c>
      <c r="C27" s="258">
        <v>0</v>
      </c>
      <c r="D27" s="257">
        <v>0</v>
      </c>
      <c r="E27" s="258">
        <v>4500</v>
      </c>
      <c r="F27" s="318">
        <v>0</v>
      </c>
      <c r="G27" s="183">
        <v>750</v>
      </c>
      <c r="H27" s="1175" t="s">
        <v>91</v>
      </c>
    </row>
    <row r="28" spans="1:8" ht="20.25" customHeight="1" thickBot="1" x14ac:dyDescent="0.25">
      <c r="A28" s="319" t="s">
        <v>128</v>
      </c>
      <c r="B28" s="325">
        <v>0</v>
      </c>
      <c r="C28" s="326">
        <v>0</v>
      </c>
      <c r="D28" s="325">
        <v>0</v>
      </c>
      <c r="E28" s="326">
        <v>3500</v>
      </c>
      <c r="F28" s="328">
        <v>933.32</v>
      </c>
      <c r="G28" s="330">
        <v>5670</v>
      </c>
      <c r="H28" s="1176" t="s">
        <v>91</v>
      </c>
    </row>
    <row r="29" spans="1:8" s="13" customFormat="1" ht="30.75" customHeight="1" thickBot="1" x14ac:dyDescent="0.3">
      <c r="A29" s="261" t="s">
        <v>89</v>
      </c>
      <c r="B29" s="262">
        <f t="shared" ref="B29:E29" si="1">SUM(B8:B28)</f>
        <v>5833657</v>
      </c>
      <c r="C29" s="263">
        <f t="shared" si="1"/>
        <v>5994742.540000001</v>
      </c>
      <c r="D29" s="262">
        <f t="shared" si="1"/>
        <v>6566329</v>
      </c>
      <c r="E29" s="263">
        <f t="shared" si="1"/>
        <v>7284614.6099999994</v>
      </c>
      <c r="F29" s="310">
        <f>SUM(F8:F28)</f>
        <v>4812515.4600000009</v>
      </c>
      <c r="G29" s="264">
        <f>SUM(G8:G28)</f>
        <v>7086382</v>
      </c>
      <c r="H29" s="1177">
        <f>G29/D29*100</f>
        <v>107.919996089139</v>
      </c>
    </row>
    <row r="30" spans="1:8" ht="16.5" thickBot="1" x14ac:dyDescent="0.3">
      <c r="H30" s="339"/>
    </row>
    <row r="31" spans="1:8" ht="20.25" customHeight="1" thickBot="1" x14ac:dyDescent="0.25">
      <c r="A31" s="214" t="s">
        <v>104</v>
      </c>
      <c r="B31" s="215">
        <v>0</v>
      </c>
      <c r="C31" s="332">
        <v>-12448</v>
      </c>
      <c r="D31" s="331">
        <v>0</v>
      </c>
      <c r="E31" s="332">
        <v>-13983.5</v>
      </c>
      <c r="F31" s="342">
        <v>-10379.25</v>
      </c>
      <c r="G31" s="340"/>
      <c r="H31" s="341"/>
    </row>
    <row r="32" spans="1:8" ht="16.5" thickBot="1" x14ac:dyDescent="0.3">
      <c r="A32" s="261" t="s">
        <v>105</v>
      </c>
      <c r="B32" s="262">
        <f t="shared" ref="B32:F32" si="2">SUM(B29+B31)</f>
        <v>5833657</v>
      </c>
      <c r="C32" s="263">
        <f t="shared" si="2"/>
        <v>5982294.540000001</v>
      </c>
      <c r="D32" s="262">
        <f t="shared" si="2"/>
        <v>6566329</v>
      </c>
      <c r="E32" s="263">
        <f t="shared" si="2"/>
        <v>7270631.1099999994</v>
      </c>
      <c r="F32" s="343">
        <f t="shared" si="2"/>
        <v>4802136.2100000009</v>
      </c>
      <c r="G32" s="17"/>
      <c r="H32" s="339"/>
    </row>
    <row r="436" spans="1:1" x14ac:dyDescent="0.2">
      <c r="A436" s="203"/>
    </row>
  </sheetData>
  <phoneticPr fontId="16" type="noConversion"/>
  <pageMargins left="0.70866141732283472" right="0.70866141732283472" top="0.78740157480314965" bottom="0.78740157480314965" header="0.31496062992125984" footer="0.31496062992125984"/>
  <pageSetup paperSize="9" scale="63" orientation="landscape" r:id="rId1"/>
  <ignoredErrors>
    <ignoredError sqref="H29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33"/>
  <sheetViews>
    <sheetView topLeftCell="A7" workbookViewId="0">
      <selection activeCell="A34" sqref="A34"/>
    </sheetView>
  </sheetViews>
  <sheetFormatPr defaultRowHeight="12.75" x14ac:dyDescent="0.2"/>
  <cols>
    <col min="1" max="1" width="70.85546875" customWidth="1"/>
    <col min="2" max="5" width="20.7109375" style="3" customWidth="1"/>
    <col min="6" max="6" width="27.7109375" style="3" customWidth="1"/>
    <col min="7" max="7" width="27.140625" style="3" customWidth="1"/>
  </cols>
  <sheetData>
    <row r="2" spans="1:7" ht="23.25" x14ac:dyDescent="0.35">
      <c r="A2" s="44" t="s">
        <v>107</v>
      </c>
    </row>
    <row r="4" spans="1:7" ht="37.5" customHeight="1" x14ac:dyDescent="0.25">
      <c r="A4" s="1220" t="s">
        <v>414</v>
      </c>
      <c r="B4" s="1220"/>
      <c r="C4" s="1220"/>
      <c r="D4" s="1220"/>
      <c r="E4" s="1220"/>
      <c r="F4" s="1220"/>
      <c r="G4" s="1220"/>
    </row>
    <row r="5" spans="1:7" ht="18" customHeight="1" x14ac:dyDescent="0.25">
      <c r="A5" s="36"/>
    </row>
    <row r="6" spans="1:7" ht="15" customHeight="1" thickBot="1" x14ac:dyDescent="0.25">
      <c r="G6" s="37" t="s">
        <v>0</v>
      </c>
    </row>
    <row r="7" spans="1:7" ht="55.5" customHeight="1" thickBot="1" x14ac:dyDescent="0.3">
      <c r="A7" s="40" t="s">
        <v>36</v>
      </c>
      <c r="B7" s="367" t="s">
        <v>130</v>
      </c>
      <c r="C7" s="368" t="s">
        <v>131</v>
      </c>
      <c r="D7" s="369" t="s">
        <v>132</v>
      </c>
      <c r="E7" s="370" t="s">
        <v>404</v>
      </c>
      <c r="F7" s="371" t="s">
        <v>415</v>
      </c>
      <c r="G7" s="372" t="s">
        <v>403</v>
      </c>
    </row>
    <row r="8" spans="1:7" ht="20.25" customHeight="1" x14ac:dyDescent="0.2">
      <c r="A8" s="344" t="s">
        <v>37</v>
      </c>
      <c r="B8" s="373">
        <f>'01'!$K$25</f>
        <v>88273</v>
      </c>
      <c r="C8" s="374">
        <f>'01'!H18+'01'!I18+'01'!J18</f>
        <v>32747</v>
      </c>
      <c r="D8" s="375">
        <f>'01'!H19+'01'!I19+'01'!J19</f>
        <v>1930</v>
      </c>
      <c r="E8" s="376">
        <v>6005</v>
      </c>
      <c r="F8" s="373">
        <v>0</v>
      </c>
      <c r="G8" s="377">
        <f>D8+E8+F8</f>
        <v>7935</v>
      </c>
    </row>
    <row r="9" spans="1:7" ht="20.25" customHeight="1" x14ac:dyDescent="0.2">
      <c r="A9" s="42" t="s">
        <v>38</v>
      </c>
      <c r="B9" s="378">
        <f>'02'!$K$11</f>
        <v>70300</v>
      </c>
      <c r="C9" s="379">
        <v>0</v>
      </c>
      <c r="D9" s="380">
        <f>'02'!H10+'02'!I10+'02'!J10</f>
        <v>8075</v>
      </c>
      <c r="E9" s="381">
        <v>6806</v>
      </c>
      <c r="F9" s="378">
        <v>0</v>
      </c>
      <c r="G9" s="382">
        <f t="shared" ref="G9:G27" si="0">D9+E9+F9</f>
        <v>14881</v>
      </c>
    </row>
    <row r="10" spans="1:7" ht="20.25" customHeight="1" x14ac:dyDescent="0.2">
      <c r="A10" s="42" t="s">
        <v>39</v>
      </c>
      <c r="B10" s="378">
        <f>'03'!$K$16</f>
        <v>34425</v>
      </c>
      <c r="C10" s="379">
        <v>0</v>
      </c>
      <c r="D10" s="380">
        <f>'03'!H11+'03'!I11+'03'!J11</f>
        <v>250</v>
      </c>
      <c r="E10" s="381">
        <v>0</v>
      </c>
      <c r="F10" s="378">
        <v>2663</v>
      </c>
      <c r="G10" s="382">
        <f t="shared" si="0"/>
        <v>2913</v>
      </c>
    </row>
    <row r="11" spans="1:7" ht="20.25" customHeight="1" x14ac:dyDescent="0.2">
      <c r="A11" s="43" t="s">
        <v>40</v>
      </c>
      <c r="B11" s="378">
        <f>'04'!K29</f>
        <v>4069308</v>
      </c>
      <c r="C11" s="379">
        <f>'04'!H14+'04'!I14+'04'!J14+'04'!H25+'04'!I25+'04'!J25</f>
        <v>125357</v>
      </c>
      <c r="D11" s="380">
        <f>'04'!H15+'04'!I15+'04'!J15+'04'!H26+'04'!I26+'04'!J26+'04'!H10+'04'!I10+'04'!J10</f>
        <v>1306877</v>
      </c>
      <c r="E11" s="381">
        <v>108993</v>
      </c>
      <c r="F11" s="378">
        <v>439782</v>
      </c>
      <c r="G11" s="382">
        <f t="shared" si="0"/>
        <v>1855652</v>
      </c>
    </row>
    <row r="12" spans="1:7" ht="20.25" customHeight="1" x14ac:dyDescent="0.2">
      <c r="A12" s="42" t="s">
        <v>41</v>
      </c>
      <c r="B12" s="378">
        <f>'05'!K54</f>
        <v>629388</v>
      </c>
      <c r="C12" s="379">
        <f>'05'!H47+'05'!I47+'05'!J47+'05'!H23+'05'!I23+'05'!J23</f>
        <v>5500</v>
      </c>
      <c r="D12" s="380">
        <f>'05'!H39+'05'!I39+'05'!J39+'05'!H24+'05'!I24+'05'!J24</f>
        <v>110000</v>
      </c>
      <c r="E12" s="381">
        <v>53250</v>
      </c>
      <c r="F12" s="378">
        <v>108255</v>
      </c>
      <c r="G12" s="382">
        <f t="shared" si="0"/>
        <v>271505</v>
      </c>
    </row>
    <row r="13" spans="1:7" ht="20.25" customHeight="1" x14ac:dyDescent="0.2">
      <c r="A13" s="42" t="s">
        <v>42</v>
      </c>
      <c r="B13" s="378">
        <f>'06'!K59</f>
        <v>344465</v>
      </c>
      <c r="C13" s="379">
        <f>'06'!H11+'06'!I11+'06'!J11+'06'!H16+'06'!I16+'06'!J16+'06'!H21+'06'!I21+'06'!J21</f>
        <v>247345</v>
      </c>
      <c r="D13" s="380">
        <f>'06'!H12+'06'!I12+'06'!J12+'06'!H17+'06'!I17+'06'!J17+'06'!H22+'06'!I22+'06'!J22+'06'!H45+'06'!I45+'06'!J45</f>
        <v>18460</v>
      </c>
      <c r="E13" s="381">
        <v>0</v>
      </c>
      <c r="F13" s="378">
        <v>10893</v>
      </c>
      <c r="G13" s="382">
        <f t="shared" si="0"/>
        <v>29353</v>
      </c>
    </row>
    <row r="14" spans="1:7" ht="20.25" customHeight="1" x14ac:dyDescent="0.2">
      <c r="A14" s="42" t="s">
        <v>423</v>
      </c>
      <c r="B14" s="378">
        <f>'07'!$K$25</f>
        <v>822081</v>
      </c>
      <c r="C14" s="379">
        <f>'07'!H14+'07'!I14+'07'!J14+'07'!H19+'07'!I19+'07'!J19</f>
        <v>549064</v>
      </c>
      <c r="D14" s="380">
        <f>'07'!H15+'07'!I15+'07'!J15+'07'!H20+'07'!I20+'07'!J20</f>
        <v>2315</v>
      </c>
      <c r="E14" s="1200">
        <v>290704</v>
      </c>
      <c r="F14" s="378">
        <v>10457</v>
      </c>
      <c r="G14" s="382">
        <f t="shared" si="0"/>
        <v>303476</v>
      </c>
    </row>
    <row r="15" spans="1:7" ht="20.25" customHeight="1" x14ac:dyDescent="0.2">
      <c r="A15" s="42" t="s">
        <v>44</v>
      </c>
      <c r="B15" s="1179">
        <f>'08'!K40</f>
        <v>88050</v>
      </c>
      <c r="C15" s="379">
        <f>'08'!H21+'08'!I21+'08'!J21</f>
        <v>9748</v>
      </c>
      <c r="D15" s="380">
        <f>'08'!H22+'08'!I22+'08'!J22+'08'!H11+'08'!I11+'08'!J11</f>
        <v>1528</v>
      </c>
      <c r="E15" s="381">
        <v>618</v>
      </c>
      <c r="F15" s="378">
        <v>10350</v>
      </c>
      <c r="G15" s="382">
        <f t="shared" si="0"/>
        <v>12496</v>
      </c>
    </row>
    <row r="16" spans="1:7" ht="20.25" customHeight="1" x14ac:dyDescent="0.2">
      <c r="A16" s="42" t="s">
        <v>45</v>
      </c>
      <c r="B16" s="378">
        <f>'09'!K15</f>
        <v>20324</v>
      </c>
      <c r="C16" s="379">
        <f>'09'!H11+'09'!I11+'09'!J11</f>
        <v>15474</v>
      </c>
      <c r="D16" s="380">
        <f>'09'!H12+'09'!I12+'09'!J12</f>
        <v>50</v>
      </c>
      <c r="E16" s="381">
        <v>0</v>
      </c>
      <c r="F16" s="378">
        <v>0</v>
      </c>
      <c r="G16" s="382">
        <f t="shared" si="0"/>
        <v>50</v>
      </c>
    </row>
    <row r="17" spans="1:7" ht="20.25" customHeight="1" x14ac:dyDescent="0.2">
      <c r="A17" s="42" t="s">
        <v>46</v>
      </c>
      <c r="B17" s="378">
        <f>'10'!$K$26</f>
        <v>52075</v>
      </c>
      <c r="C17" s="379">
        <v>0</v>
      </c>
      <c r="D17" s="380">
        <f>'10'!H22+'10'!I22+'10'!J22</f>
        <v>100</v>
      </c>
      <c r="E17" s="381">
        <v>0</v>
      </c>
      <c r="F17" s="378">
        <v>5237</v>
      </c>
      <c r="G17" s="382">
        <f t="shared" si="0"/>
        <v>5337</v>
      </c>
    </row>
    <row r="18" spans="1:7" ht="20.25" customHeight="1" x14ac:dyDescent="0.2">
      <c r="A18" s="42" t="s">
        <v>47</v>
      </c>
      <c r="B18" s="378">
        <f>'11'!K15</f>
        <v>12827</v>
      </c>
      <c r="C18" s="379">
        <v>0</v>
      </c>
      <c r="D18" s="380">
        <f>'11'!H10+'11'!I10+'11'!J10+'11'!H13+'11'!I13+'11'!J13</f>
        <v>4050</v>
      </c>
      <c r="E18" s="381">
        <v>0</v>
      </c>
      <c r="F18" s="378">
        <v>0</v>
      </c>
      <c r="G18" s="382">
        <f t="shared" si="0"/>
        <v>4050</v>
      </c>
    </row>
    <row r="19" spans="1:7" ht="20.25" customHeight="1" x14ac:dyDescent="0.2">
      <c r="A19" s="42" t="s">
        <v>48</v>
      </c>
      <c r="B19" s="378">
        <f>'13'!K25</f>
        <v>5000</v>
      </c>
      <c r="C19" s="379">
        <v>0</v>
      </c>
      <c r="D19" s="380">
        <v>0</v>
      </c>
      <c r="E19" s="381">
        <v>0</v>
      </c>
      <c r="F19" s="378">
        <v>0</v>
      </c>
      <c r="G19" s="382">
        <f t="shared" si="0"/>
        <v>0</v>
      </c>
    </row>
    <row r="20" spans="1:7" ht="20.25" customHeight="1" x14ac:dyDescent="0.2">
      <c r="A20" s="42" t="s">
        <v>80</v>
      </c>
      <c r="B20" s="378">
        <f>'14'!K13</f>
        <v>503914</v>
      </c>
      <c r="C20" s="379">
        <f>'14'!H10+'14'!I10+'14'!J10</f>
        <v>483075</v>
      </c>
      <c r="D20" s="380">
        <v>0</v>
      </c>
      <c r="E20" s="381">
        <v>0</v>
      </c>
      <c r="F20" s="378">
        <v>0</v>
      </c>
      <c r="G20" s="382">
        <f t="shared" si="0"/>
        <v>0</v>
      </c>
    </row>
    <row r="21" spans="1:7" ht="20.25" customHeight="1" x14ac:dyDescent="0.2">
      <c r="A21" s="82" t="s">
        <v>125</v>
      </c>
      <c r="B21" s="378">
        <f>'15'!$K$9</f>
        <v>4400</v>
      </c>
      <c r="C21" s="379">
        <v>0</v>
      </c>
      <c r="D21" s="380">
        <v>0</v>
      </c>
      <c r="E21" s="381">
        <v>0</v>
      </c>
      <c r="F21" s="378">
        <v>0</v>
      </c>
      <c r="G21" s="382">
        <f t="shared" si="0"/>
        <v>0</v>
      </c>
    </row>
    <row r="22" spans="1:7" ht="20.25" customHeight="1" x14ac:dyDescent="0.2">
      <c r="A22" s="42" t="s">
        <v>83</v>
      </c>
      <c r="B22" s="378">
        <f>'16'!$K$10</f>
        <v>0</v>
      </c>
      <c r="C22" s="379">
        <v>0</v>
      </c>
      <c r="D22" s="380">
        <v>0</v>
      </c>
      <c r="E22" s="381">
        <v>0</v>
      </c>
      <c r="F22" s="378">
        <v>0</v>
      </c>
      <c r="G22" s="382">
        <f t="shared" si="0"/>
        <v>0</v>
      </c>
    </row>
    <row r="23" spans="1:7" ht="20.25" customHeight="1" x14ac:dyDescent="0.2">
      <c r="A23" s="42" t="s">
        <v>49</v>
      </c>
      <c r="B23" s="378">
        <f>'17'!K92</f>
        <v>322132</v>
      </c>
      <c r="C23" s="379">
        <f>'17'!H12+'17'!I12+'17'!J12+'17'!H19+'17'!I19+'17'!J19+'17'!H25+'17'!I25+'17'!J25+'17'!H31+'17'!I31+'17'!J31+'17'!H36+'17'!I36+'17'!J36+'17'!H41+'17'!I41+'17'!J41+'17'!H47+'17'!I47+'17'!J47+'17'!H53+'17'!I53+'17'!J53+'17'!H59+'17'!I59+'17'!J59+'17'!H65+'17'!I65+'17'!J65+'17'!H70+'17'!I70+'17'!J70+'17'!H75+'17'!I75+'17'!J75+'17'!H80+'17'!I80+'17'!J80+'17'!H85+'17'!I85+'17'!J85</f>
        <v>188599</v>
      </c>
      <c r="D23" s="380">
        <f>'17'!H13+'17'!I13+'17'!J13+'17'!H20+'17'!I20+'17'!J20+'17'!H26+'17'!I26+'17'!J26+'17'!H32+'17'!I32+'17'!J32+'17'!H37+'17'!I37+'17'!J37+'17'!H42+'17'!I42+'17'!J42+'17'!H48+'17'!I48+'17'!J48+'17'!H54+'17'!I54+'17'!J54+'17'!H60+'17'!I60+'17'!J60+'17'!H66+'17'!I66+'17'!J66+'17'!H71+'17'!I71+'17'!J71+'17'!H76+'17'!I76+'17'!J76+'17'!H81+'17'!I81+'17'!J81+'17'!H86+'17'!I86+'17'!J86+'17'!H90+'17'!I90+'17'!J90</f>
        <v>42408</v>
      </c>
      <c r="E23" s="381">
        <v>39382</v>
      </c>
      <c r="F23" s="378">
        <v>12363</v>
      </c>
      <c r="G23" s="382">
        <f t="shared" si="0"/>
        <v>94153</v>
      </c>
    </row>
    <row r="24" spans="1:7" ht="20.25" customHeight="1" x14ac:dyDescent="0.2">
      <c r="A24" s="82" t="s">
        <v>126</v>
      </c>
      <c r="B24" s="378">
        <f>'18'!$K$9</f>
        <v>3000</v>
      </c>
      <c r="C24" s="379">
        <v>0</v>
      </c>
      <c r="D24" s="380">
        <v>0</v>
      </c>
      <c r="E24" s="381">
        <v>0</v>
      </c>
      <c r="F24" s="378">
        <v>0</v>
      </c>
      <c r="G24" s="382">
        <f t="shared" si="0"/>
        <v>0</v>
      </c>
    </row>
    <row r="25" spans="1:7" ht="20.25" customHeight="1" x14ac:dyDescent="0.2">
      <c r="A25" s="42" t="s">
        <v>50</v>
      </c>
      <c r="B25" s="378">
        <f>'23'!$K$11</f>
        <v>10000</v>
      </c>
      <c r="C25" s="379">
        <v>0</v>
      </c>
      <c r="D25" s="380">
        <v>0</v>
      </c>
      <c r="E25" s="381">
        <v>0</v>
      </c>
      <c r="F25" s="378">
        <v>0</v>
      </c>
      <c r="G25" s="382">
        <f t="shared" si="0"/>
        <v>0</v>
      </c>
    </row>
    <row r="26" spans="1:7" ht="20.25" customHeight="1" x14ac:dyDescent="0.2">
      <c r="A26" s="82" t="s">
        <v>127</v>
      </c>
      <c r="B26" s="378">
        <f>'24'!K10</f>
        <v>750</v>
      </c>
      <c r="C26" s="379">
        <v>0</v>
      </c>
      <c r="D26" s="380">
        <v>0</v>
      </c>
      <c r="E26" s="381">
        <v>0</v>
      </c>
      <c r="F26" s="378">
        <v>0</v>
      </c>
      <c r="G26" s="382">
        <f t="shared" si="0"/>
        <v>0</v>
      </c>
    </row>
    <row r="27" spans="1:7" ht="20.25" customHeight="1" thickBot="1" x14ac:dyDescent="0.25">
      <c r="A27" s="81" t="s">
        <v>128</v>
      </c>
      <c r="B27" s="383">
        <f>'25'!K12</f>
        <v>5670</v>
      </c>
      <c r="C27" s="384">
        <v>0</v>
      </c>
      <c r="D27" s="385">
        <v>0</v>
      </c>
      <c r="E27" s="386">
        <v>10742</v>
      </c>
      <c r="F27" s="383">
        <v>0</v>
      </c>
      <c r="G27" s="387">
        <f t="shared" si="0"/>
        <v>10742</v>
      </c>
    </row>
    <row r="28" spans="1:7" s="13" customFormat="1" ht="30" customHeight="1" thickBot="1" x14ac:dyDescent="0.3">
      <c r="A28" s="20" t="s">
        <v>129</v>
      </c>
      <c r="B28" s="388">
        <f>SUM(B8:B27)</f>
        <v>7086382</v>
      </c>
      <c r="C28" s="389">
        <f t="shared" ref="C28:F28" si="1">SUM(C8:C27)</f>
        <v>1656909</v>
      </c>
      <c r="D28" s="390">
        <f t="shared" si="1"/>
        <v>1496043</v>
      </c>
      <c r="E28" s="391">
        <f t="shared" si="1"/>
        <v>516500</v>
      </c>
      <c r="F28" s="388">
        <f t="shared" si="1"/>
        <v>600000</v>
      </c>
      <c r="G28" s="392">
        <f>SUM(G8:G27)</f>
        <v>2612543</v>
      </c>
    </row>
    <row r="31" spans="1:7" ht="41.25" customHeight="1" x14ac:dyDescent="0.2">
      <c r="A31" s="1221" t="s">
        <v>416</v>
      </c>
      <c r="B31" s="1221"/>
      <c r="C31" s="1221"/>
      <c r="D31" s="1221"/>
      <c r="E31" s="1221"/>
      <c r="F31" s="1221"/>
      <c r="G31" s="1221"/>
    </row>
    <row r="33" spans="1:1" x14ac:dyDescent="0.2">
      <c r="A33" s="41" t="s">
        <v>424</v>
      </c>
    </row>
  </sheetData>
  <mergeCells count="2">
    <mergeCell ref="A4:G4"/>
    <mergeCell ref="A31:G31"/>
  </mergeCells>
  <pageMargins left="0.70866141732283472" right="0.70866141732283472" top="0.78740157480314965" bottom="0.78740157480314965" header="0.31496062992125984" footer="0.31496062992125984"/>
  <pageSetup paperSize="9" scale="6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5</vt:i4>
      </vt:variant>
    </vt:vector>
  </HeadingPairs>
  <TitlesOfParts>
    <vt:vector size="35" baseType="lpstr">
      <vt:lpstr>Bilance</vt:lpstr>
      <vt:lpstr>Sumář příjmů a výdajů</vt:lpstr>
      <vt:lpstr>Fondy</vt:lpstr>
      <vt:lpstr>Příjmy z pronájmu majetku PO</vt:lpstr>
      <vt:lpstr>Dluhová služba </vt:lpstr>
      <vt:lpstr>Kapitálové výdaje </vt:lpstr>
      <vt:lpstr>Očekávané výdaje</vt:lpstr>
      <vt:lpstr>Běžné výdaje kapitol</vt:lpstr>
      <vt:lpstr>Kapitoly - shrnutí BV a INV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13</vt:lpstr>
      <vt:lpstr>14</vt:lpstr>
      <vt:lpstr>15</vt:lpstr>
      <vt:lpstr>16</vt:lpstr>
      <vt:lpstr>17</vt:lpstr>
      <vt:lpstr>18</vt:lpstr>
      <vt:lpstr>23</vt:lpstr>
      <vt:lpstr>24</vt:lpstr>
      <vt:lpstr>25</vt:lpstr>
      <vt:lpstr>Běžné výdaje kapitol - semafor</vt:lpstr>
      <vt:lpstr>'06'!Oblast_tisku</vt:lpstr>
      <vt:lpstr>'07'!Oblast_tisku</vt:lpstr>
      <vt:lpstr>'Dluhová služba '!Oblast_tisku</vt:lpstr>
      <vt:lpstr>'Příjmy z pronájmu majetku PO'!Oblast_tisku</vt:lpstr>
      <vt:lpstr>'Sumář příjmů a výdajů'!Oblast_tisku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2017-11-13T11:23:35Z</cp:lastPrinted>
  <dcterms:created xsi:type="dcterms:W3CDTF">2014-09-16T07:52:57Z</dcterms:created>
  <dcterms:modified xsi:type="dcterms:W3CDTF">2017-12-14T07:04:22Z</dcterms:modified>
</cp:coreProperties>
</file>