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ddeleni rozpoctu\web stránky\Rozpočtový výhled\Rozpočtový výhled 2025-2029\"/>
    </mc:Choice>
  </mc:AlternateContent>
  <xr:revisionPtr revIDLastSave="0" documentId="13_ncr:1_{8EBE6A78-0FC0-4077-942F-7D13AE86BF2B}" xr6:coauthVersionLast="47" xr6:coauthVersionMax="47" xr10:uidLastSave="{00000000-0000-0000-0000-000000000000}"/>
  <bookViews>
    <workbookView xWindow="90" yWindow="60" windowWidth="25560" windowHeight="11355" xr2:uid="{70D5727D-9321-4339-BE33-D8BC6DF7F4D1}"/>
  </bookViews>
  <sheets>
    <sheet name="SVR 2025-2029" sheetId="1" r:id="rId1"/>
  </sheets>
  <definedNames>
    <definedName name="_xlnm.Print_Titles" localSheetId="0">'SVR 2025-2029'!$2:$6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6" i="1" l="1"/>
  <c r="E151" i="1"/>
  <c r="F151" i="1" s="1"/>
  <c r="G151" i="1" s="1"/>
  <c r="H151" i="1" s="1"/>
  <c r="I151" i="1" s="1"/>
  <c r="J151" i="1" s="1"/>
  <c r="E150" i="1"/>
  <c r="F150" i="1" s="1"/>
  <c r="G150" i="1" s="1"/>
  <c r="H150" i="1" s="1"/>
  <c r="I150" i="1" s="1"/>
  <c r="J150" i="1" s="1"/>
  <c r="B152" i="1"/>
  <c r="B156" i="1" l="1"/>
  <c r="H152" i="1"/>
  <c r="I152" i="1"/>
  <c r="J152" i="1"/>
  <c r="J156" i="1" l="1"/>
  <c r="I156" i="1"/>
  <c r="H156" i="1"/>
  <c r="D156" i="1"/>
  <c r="G152" i="1"/>
  <c r="F152" i="1"/>
  <c r="G120" i="1"/>
  <c r="F120" i="1"/>
  <c r="G101" i="1"/>
  <c r="F101" i="1"/>
  <c r="J98" i="1"/>
  <c r="I98" i="1"/>
  <c r="H98" i="1"/>
  <c r="G98" i="1"/>
  <c r="F98" i="1"/>
  <c r="E98" i="1"/>
  <c r="D98" i="1"/>
  <c r="C98" i="1"/>
  <c r="B98" i="1"/>
  <c r="J96" i="1"/>
  <c r="I96" i="1"/>
  <c r="H96" i="1"/>
  <c r="G96" i="1"/>
  <c r="F96" i="1"/>
  <c r="E96" i="1"/>
  <c r="D96" i="1"/>
  <c r="C96" i="1"/>
  <c r="B96" i="1"/>
  <c r="F49" i="1"/>
  <c r="G49" i="1" s="1"/>
  <c r="H49" i="1" s="1"/>
  <c r="I49" i="1" s="1"/>
  <c r="J49" i="1" s="1"/>
  <c r="F156" i="1" l="1"/>
  <c r="G156" i="1"/>
  <c r="G158" i="1"/>
  <c r="F158" i="1"/>
  <c r="D47" i="1"/>
  <c r="D42" i="1" s="1"/>
  <c r="C47" i="1"/>
  <c r="C42" i="1" s="1"/>
  <c r="B47" i="1"/>
  <c r="B42" i="1" s="1"/>
  <c r="J130" i="1" l="1"/>
  <c r="I130" i="1"/>
  <c r="H130" i="1"/>
  <c r="G130" i="1"/>
  <c r="F130" i="1"/>
  <c r="E130" i="1"/>
  <c r="D130" i="1"/>
  <c r="C130" i="1"/>
  <c r="J129" i="1"/>
  <c r="I129" i="1"/>
  <c r="H129" i="1"/>
  <c r="G129" i="1"/>
  <c r="F129" i="1"/>
  <c r="E129" i="1"/>
  <c r="D129" i="1"/>
  <c r="C129" i="1"/>
  <c r="J128" i="1"/>
  <c r="I128" i="1"/>
  <c r="I121" i="1" s="1"/>
  <c r="H128" i="1"/>
  <c r="H121" i="1" s="1"/>
  <c r="G128" i="1"/>
  <c r="G121" i="1" s="1"/>
  <c r="F128" i="1"/>
  <c r="F121" i="1" s="1"/>
  <c r="E128" i="1"/>
  <c r="D128" i="1"/>
  <c r="C128" i="1"/>
  <c r="C121" i="1" s="1"/>
  <c r="J127" i="1"/>
  <c r="I127" i="1"/>
  <c r="H127" i="1"/>
  <c r="G127" i="1"/>
  <c r="F127" i="1"/>
  <c r="E127" i="1"/>
  <c r="D127" i="1"/>
  <c r="C127" i="1"/>
  <c r="J126" i="1"/>
  <c r="I126" i="1"/>
  <c r="H126" i="1"/>
  <c r="G126" i="1"/>
  <c r="F126" i="1"/>
  <c r="E126" i="1"/>
  <c r="D126" i="1"/>
  <c r="C126" i="1"/>
  <c r="J121" i="1"/>
  <c r="J120" i="1"/>
  <c r="I120" i="1"/>
  <c r="H120" i="1"/>
  <c r="E120" i="1"/>
  <c r="D120" i="1"/>
  <c r="C120" i="1"/>
  <c r="D121" i="1" l="1"/>
  <c r="E121" i="1"/>
  <c r="J108" i="1"/>
  <c r="I108" i="1"/>
  <c r="H108" i="1"/>
  <c r="G108" i="1"/>
  <c r="F108" i="1"/>
  <c r="E108" i="1"/>
  <c r="D108" i="1"/>
  <c r="C108" i="1"/>
  <c r="J107" i="1"/>
  <c r="I107" i="1"/>
  <c r="H107" i="1"/>
  <c r="G107" i="1"/>
  <c r="F107" i="1"/>
  <c r="E107" i="1"/>
  <c r="D107" i="1"/>
  <c r="C107" i="1"/>
  <c r="J106" i="1"/>
  <c r="I106" i="1"/>
  <c r="H106" i="1"/>
  <c r="G106" i="1"/>
  <c r="F106" i="1"/>
  <c r="E106" i="1"/>
  <c r="D106" i="1"/>
  <c r="C106" i="1"/>
  <c r="J101" i="1"/>
  <c r="I101" i="1"/>
  <c r="H101" i="1"/>
  <c r="E101" i="1"/>
  <c r="D101" i="1"/>
  <c r="C101" i="1"/>
  <c r="D77" i="1"/>
  <c r="C77" i="1"/>
  <c r="J47" i="1"/>
  <c r="J42" i="1" s="1"/>
  <c r="I47" i="1"/>
  <c r="I42" i="1" s="1"/>
  <c r="H47" i="1"/>
  <c r="H42" i="1" s="1"/>
  <c r="G47" i="1"/>
  <c r="G42" i="1" s="1"/>
  <c r="F47" i="1"/>
  <c r="F42" i="1" s="1"/>
  <c r="E47" i="1"/>
  <c r="E42" i="1" s="1"/>
  <c r="E152" i="1" l="1"/>
  <c r="E77" i="1"/>
  <c r="F77" i="1"/>
  <c r="H77" i="1"/>
  <c r="G77" i="1"/>
  <c r="B130" i="1"/>
  <c r="J109" i="1"/>
  <c r="I109" i="1"/>
  <c r="H109" i="1"/>
  <c r="G109" i="1"/>
  <c r="F109" i="1"/>
  <c r="E109" i="1"/>
  <c r="D109" i="1"/>
  <c r="C109" i="1"/>
  <c r="B109" i="1"/>
  <c r="E30" i="1"/>
  <c r="E156" i="1" l="1"/>
  <c r="B158" i="1"/>
  <c r="E158" i="1"/>
  <c r="D131" i="1"/>
  <c r="D123" i="1"/>
  <c r="D110" i="1"/>
  <c r="D103" i="1"/>
  <c r="D87" i="1"/>
  <c r="D30" i="1"/>
  <c r="D39" i="1" s="1"/>
  <c r="B120" i="1"/>
  <c r="B101" i="1"/>
  <c r="H87" i="1"/>
  <c r="G87" i="1"/>
  <c r="F87" i="1"/>
  <c r="E87" i="1"/>
  <c r="C87" i="1"/>
  <c r="J30" i="1"/>
  <c r="J39" i="1" s="1"/>
  <c r="I30" i="1"/>
  <c r="I39" i="1" s="1"/>
  <c r="H30" i="1"/>
  <c r="H39" i="1" s="1"/>
  <c r="G30" i="1"/>
  <c r="F30" i="1"/>
  <c r="E39" i="1"/>
  <c r="C30" i="1"/>
  <c r="C39" i="1" s="1"/>
  <c r="B71" i="1"/>
  <c r="B129" i="1"/>
  <c r="B36" i="1"/>
  <c r="B127" i="1"/>
  <c r="B126" i="1"/>
  <c r="B106" i="1"/>
  <c r="J158" i="1" l="1"/>
  <c r="G39" i="1"/>
  <c r="C89" i="1"/>
  <c r="D89" i="1"/>
  <c r="H89" i="1"/>
  <c r="B77" i="1"/>
  <c r="G89" i="1"/>
  <c r="E89" i="1"/>
  <c r="J77" i="1"/>
  <c r="J87" i="1" s="1"/>
  <c r="J89" i="1" s="1"/>
  <c r="I77" i="1"/>
  <c r="I87" i="1" s="1"/>
  <c r="I89" i="1" s="1"/>
  <c r="E103" i="1"/>
  <c r="D112" i="1"/>
  <c r="J123" i="1"/>
  <c r="H110" i="1"/>
  <c r="I123" i="1"/>
  <c r="D133" i="1"/>
  <c r="J103" i="1"/>
  <c r="I131" i="1"/>
  <c r="E110" i="1"/>
  <c r="H103" i="1"/>
  <c r="H131" i="1"/>
  <c r="I103" i="1"/>
  <c r="H123" i="1"/>
  <c r="G103" i="1"/>
  <c r="I110" i="1"/>
  <c r="J110" i="1"/>
  <c r="J131" i="1"/>
  <c r="C123" i="1"/>
  <c r="C110" i="1"/>
  <c r="F131" i="1"/>
  <c r="C103" i="1"/>
  <c r="F110" i="1"/>
  <c r="G110" i="1"/>
  <c r="E131" i="1"/>
  <c r="C131" i="1"/>
  <c r="E123" i="1"/>
  <c r="F123" i="1"/>
  <c r="G123" i="1"/>
  <c r="B30" i="1"/>
  <c r="G131" i="1"/>
  <c r="B108" i="1"/>
  <c r="B128" i="1"/>
  <c r="B121" i="1" s="1"/>
  <c r="B107" i="1"/>
  <c r="H158" i="1" l="1"/>
  <c r="I158" i="1"/>
  <c r="J133" i="1"/>
  <c r="I133" i="1"/>
  <c r="E112" i="1"/>
  <c r="H112" i="1"/>
  <c r="I112" i="1"/>
  <c r="H133" i="1"/>
  <c r="J112" i="1"/>
  <c r="G112" i="1"/>
  <c r="F133" i="1"/>
  <c r="C133" i="1"/>
  <c r="C112" i="1"/>
  <c r="G133" i="1"/>
  <c r="E133" i="1"/>
  <c r="B131" i="1"/>
  <c r="B87" i="1"/>
  <c r="B110" i="1"/>
  <c r="B123" i="1" l="1"/>
  <c r="B133" i="1" l="1"/>
  <c r="B103" i="1"/>
  <c r="B112" i="1" s="1"/>
  <c r="B39" i="1"/>
  <c r="B89" i="1" s="1"/>
  <c r="F103" i="1"/>
  <c r="F112" i="1" s="1"/>
  <c r="F39" i="1"/>
  <c r="F8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tc={D5A04DC5-8BD3-4A5A-8572-697EB92FA915}</author>
    <author>tc={EB319189-2FA7-434A-9790-1122F2D0A117}</author>
  </authors>
  <commentList>
    <comment ref="A44" authorId="0" shapeId="0" xr:uid="{D5A04DC5-8BD3-4A5A-8572-697EB92FA91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Zahrnuje kompletní objednávku výkonů včetně výkonů na území sousedních krajů (součástí příjmů kraje) a výkonů sousedních krajů na území SČK (výdaj kraje pro sousední kraje)</t>
      </text>
    </comment>
    <comment ref="A45" authorId="1" shapeId="0" xr:uid="{EB319189-2FA7-434A-9790-1122F2D0A117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Zahrnuje kompletní objednávku výkonů včetně výkonů na území sousedních krajů (součástí příjmů kraje) a výkonů sousedních krajů na území SČK (výdaj kraje pro sousední kraje)</t>
      </text>
    </comment>
  </commentList>
</comments>
</file>

<file path=xl/sharedStrings.xml><?xml version="1.0" encoding="utf-8"?>
<sst xmlns="http://schemas.openxmlformats.org/spreadsheetml/2006/main" count="188" uniqueCount="125">
  <si>
    <t>v tis. Kč</t>
  </si>
  <si>
    <t>Ukazatel</t>
  </si>
  <si>
    <t>Příjmy</t>
  </si>
  <si>
    <t>Podíly na daních (třída 1)</t>
  </si>
  <si>
    <t>Správní poplatky (třída 1)</t>
  </si>
  <si>
    <t>Poplatky za znečišťování ovzduší (třída 1)</t>
  </si>
  <si>
    <t>Poplatky za odebrané množství podzemní vody (třída 1)</t>
  </si>
  <si>
    <t>Příjmy z úroků na bankovních účtech (třída 2)</t>
  </si>
  <si>
    <t>Příjmy z pronájmu majetku příspěvkových organizací (třída 2)</t>
  </si>
  <si>
    <t>Splátky návratných finančních výpomocí OSVČ v souvislostí s pandemií COVID-19 (třída 2)</t>
  </si>
  <si>
    <t>Přijaté sankční platby (třída 2)</t>
  </si>
  <si>
    <t>Ostatní nedaňové příjmy (třída 2)</t>
  </si>
  <si>
    <t>Příjmy z prodeje majetku (třída 3)</t>
  </si>
  <si>
    <t>Finanční dotační vztah státního rozpočtu k rozpočtu kraje na výkon přenesené působnosti (třída 4)</t>
  </si>
  <si>
    <t>Dotace ze státního rozpočtu - školství (třída 4)</t>
  </si>
  <si>
    <t>Dotace ze státního rozpočtu - ostatní oblasti rozpočtu (třída 4)</t>
  </si>
  <si>
    <t>Neinvestiční transfery od obcí - linková doprava (třída 4)</t>
  </si>
  <si>
    <t>Neinvestiční transfery od obcí - drážní doprava (třída 4)</t>
  </si>
  <si>
    <t>Příjmy z převodu z účtů a z fondů (třída 4)</t>
  </si>
  <si>
    <t>Příjmy celkem</t>
  </si>
  <si>
    <t>Financování ve zdrojích</t>
  </si>
  <si>
    <t xml:space="preserve">Zůstatek hospodaření z minulého roku </t>
  </si>
  <si>
    <t>Zůstatek prostředků z minulého roku z poplatků za odběr podzemních vod - účelové prostředky Havarijního fondu pro ochranu jakosti vod SK</t>
  </si>
  <si>
    <t>Čerpání přijatého úvěru od Evropské investiční banky v roce 2020 a 2021 (financování investičních akcí a kofinancování projektů EU)</t>
  </si>
  <si>
    <t>Čerpání přijatého úvěru od České spořitelny, a.s. v roce 2021 (předfinancování projektů spolufinancovaných z EU/EHP a národních zdrojů)</t>
  </si>
  <si>
    <t>Čerpání přijatého úvěru od Komerční banky, a.s. v roce 2021 (kofinancování projektů spolufinancovaných z EU/EHP a národních zdrojů)</t>
  </si>
  <si>
    <t>Opravné položky k peněžním operacím</t>
  </si>
  <si>
    <t>Zdroje celkem</t>
  </si>
  <si>
    <t>V ý d a j e</t>
  </si>
  <si>
    <t>Běžné výdaje kapitol</t>
  </si>
  <si>
    <t>Středočeské Fondy - grantové a dotační výdaje kapitol</t>
  </si>
  <si>
    <t>Zesmluvněné dotace na vodohospodářskou infrastrukturu vyplácené prostřednictvím Středočeského Fondu životního prostředí a zemědělství - financované z vybraných poplatků za odebrané množství podzemní vody (kapitola 10)</t>
  </si>
  <si>
    <t>Havarijní fond pro ochranu jakosti vod SK (kapitola 10)</t>
  </si>
  <si>
    <t>Výdaje na havárie (kapitola 23)</t>
  </si>
  <si>
    <t>Výdaje na reprodukci majetku příspěvkových organizací - financované z vybraných příjmů z pronájmu (kapitola 23)</t>
  </si>
  <si>
    <t>Kapitálové výdaje zařazené v kapitolách</t>
  </si>
  <si>
    <t>Kapitálové (investiční)  výdaje  zařazené v Zásobníku investic hrazené z vlastních zdrojů kraje (kapitola 12)</t>
  </si>
  <si>
    <t>Kapitálové (investiční) výdaje zařazené v Zásobníku investic hrazené z úvěru přijatého od EIB (kapitola 12)</t>
  </si>
  <si>
    <t>Předfinancování projektů spolufinancovaných z EU/EHP (kapitola 23) - programové období 2014 - 2020</t>
  </si>
  <si>
    <t>Kofinancování projektů spolufinancovaných z EU/EHP a ostatní související výdaje s projekty EU/EHP (kapitola 23) – programové období 2014 - 2020</t>
  </si>
  <si>
    <t>Předfinancování projektů spolufinancovaných z EU/EHP (kapitola 23) – programové období 2021 - 2027</t>
  </si>
  <si>
    <t>Kofinancování projektů spolufinancovaných z EU/EHP a ostatní související výdaje s projekty EU/EHP (kapitola 23) – programové období 2021 - 2027</t>
  </si>
  <si>
    <t xml:space="preserve">Kofinancování projektů spolufinancovaných z EU/EHP a ostatní související výdaje s projekty EU/EHP (kapitola 23) - hrazené z úvěru přijatého od EIB </t>
  </si>
  <si>
    <t>Předfinancování projektů spolufinancovaných z národních zdrojů (kapitola 23)</t>
  </si>
  <si>
    <t>Kofinancování projektů spolufinancovaných z národních zdrojů a ostatní související výdaje s projekty z národních zdrojů (kapitola 23)</t>
  </si>
  <si>
    <t>Rezerva Středočeského kraje (kapitola 23)</t>
  </si>
  <si>
    <t>Výdaje dle programů (kapitola 23)</t>
  </si>
  <si>
    <t>Specifické rezervy (kapitola 23)</t>
  </si>
  <si>
    <t>Splátky úroků z přijatých úvěrů kraje (kapitola 23)</t>
  </si>
  <si>
    <t>Dluhová služba za úvěr nemocnic (kapitola 07)</t>
  </si>
  <si>
    <t>Dotace ze státního rozpočtu - školství (kapitola 05)</t>
  </si>
  <si>
    <t xml:space="preserve">Dotace ze státního rozpočtu - ostatní oblasti rozpočtu </t>
  </si>
  <si>
    <t>Finanční vypořádání minulých let se státním rozpočtem (kapitola 21)</t>
  </si>
  <si>
    <t>Náhrady nákladů ze státního rozpočtu (kapitola 07 a kapitola 10)</t>
  </si>
  <si>
    <t>Výdaje celkem</t>
  </si>
  <si>
    <t>Financování ve výdajích</t>
  </si>
  <si>
    <t>Splátky přijatého úvěru od Komerční banky a.s. v roce 2007 (financování investičních akcí)</t>
  </si>
  <si>
    <t>Splátky přijatého úvěru od Komerční banky a.s. v roce 2020 (financování návratných finančních výpomocí - živnostníci)</t>
  </si>
  <si>
    <t>Operace řízení likvidity</t>
  </si>
  <si>
    <t>Celková bilance hospodaření</t>
  </si>
  <si>
    <t>Rámcový přehled předfinancování projektů spolufinancovaných z EU/EHP a národních zdrojů</t>
  </si>
  <si>
    <t>Zdroje:</t>
  </si>
  <si>
    <t>Přijaté dotace EU/EHP</t>
  </si>
  <si>
    <t>Přijaté dotace NZ</t>
  </si>
  <si>
    <t>Ostatní zdroje</t>
  </si>
  <si>
    <t>Výdaje:</t>
  </si>
  <si>
    <t>Předfinancování a podíl EU projektů spolufinancovaných z EU/EHP  – programové období 2014 - 2020</t>
  </si>
  <si>
    <t>Předfinancování a podíl EU projektů spolufinancovaných z EU/EHP  – programové období 2021 - 2027</t>
  </si>
  <si>
    <t xml:space="preserve">Předfinancování a podíl SR projektů spolufinancovaných z národních zdrojů </t>
  </si>
  <si>
    <t>Bilance předfinancování projektů spolufinancovaných z EU/EHP a národních zdrojů</t>
  </si>
  <si>
    <t>Rámcový přehled kofinancování projektů spolufinancovaných z EU/EHP a národních zdrojů</t>
  </si>
  <si>
    <t>Kofinancování projektů spolufinancovaných z EU/EHP a ostatní související výdaje s projekty EU/EHP – programové období 2014 - 2020</t>
  </si>
  <si>
    <t>Kofinancování projektů spolufinancovaných z EU/EHP a ostatní související výdaje s projekty EU/EHP – programové období 2021 - 2027</t>
  </si>
  <si>
    <t xml:space="preserve">Kofinancování projektů spolufinancovaných z EU/EHP a ostatní související výdaje s projekty EU/EHP - hrazené z úvěru přijatého od EIB </t>
  </si>
  <si>
    <t>Kofinancování projektů spolufinancovaných z národních zdrojů a ostatní související výdaje s projekty z národních zdrojů</t>
  </si>
  <si>
    <t>Bilance kofinancování projektů spolufinancovaných z EU/EHP a národních zdrojů</t>
  </si>
  <si>
    <t>Schválený rozpočet 2023</t>
  </si>
  <si>
    <t>Rok 2025</t>
  </si>
  <si>
    <t>Rok 2026</t>
  </si>
  <si>
    <t>Rok 2027</t>
  </si>
  <si>
    <t>Rok 2028</t>
  </si>
  <si>
    <t>Rok 2029</t>
  </si>
  <si>
    <t>Dotace ze státního rozpočtu - dopravní obslužnost (třída 4)</t>
  </si>
  <si>
    <t>Neinvestiční transfery od krajů - linková doprava (třída 4)</t>
  </si>
  <si>
    <t>Neinvestiční transfery od krajů - drážní doprava (třída 4)</t>
  </si>
  <si>
    <t>Splátky přijatého úvěru od České spořitelny, a.s. v roce 2021 (předfinancování projektů spolufinancovaných z EU/EHP a národních zdrojů)</t>
  </si>
  <si>
    <t>Splátky přijatého úvěru od Komerční banky, a.s. v roce 2021 (kofinancování projektů spolufinancovaných z EU/EHP a národních zdrojů)</t>
  </si>
  <si>
    <t>Splátky přijatého úvěru od Evropské investiční banky v roce 2020 a 2021 (financování kapitálových projektů a projektů EU)</t>
  </si>
  <si>
    <t xml:space="preserve">z toho: </t>
  </si>
  <si>
    <t>Výdaje na dopravní obslužnost - linková doprava</t>
  </si>
  <si>
    <t>Výdaje na dopravní obslužnost - drážní doprava</t>
  </si>
  <si>
    <t>Výdaje na dopravní obslužnost celkem</t>
  </si>
  <si>
    <t>Ostatní běžné výdaje kapitol celkem</t>
  </si>
  <si>
    <t>Schválený rozpočet 2024</t>
  </si>
  <si>
    <t>Střednědobý výhled rozpočtu Středočeského kraje na roky 2025 - 2029</t>
  </si>
  <si>
    <t xml:space="preserve">Zůstatek prostředků z minulého roku ze splátek návratných finančních výpomocí OSVČ v souvislostí s pandemií COVID-19 </t>
  </si>
  <si>
    <t>Výhled po celou dobu splácení závazku</t>
  </si>
  <si>
    <t>Zastupitelstvo Středočeského kraje schválilo v roce 2018 přijetí kontokorentních úvěrů ve výši 800 mil. Kč na překlenutí časového nesouladu mezi příjmy a výdaji, za přednostním účelem financování projektů spolufinancovaných z EU/EHP a národních zdrojů, úvěry jsou uzavřeny na dobu neurčitou, hrazeny budou z vratek předfinancování projektů, případně z příjmů ze sdílených daní.</t>
  </si>
  <si>
    <r>
      <t xml:space="preserve">Zastupitelstvo Středočeského kraje schválilo v roce 2021 přijetí bankovního úvěru od Komerční banky, a. s. </t>
    </r>
    <r>
      <rPr>
        <sz val="10"/>
        <rFont val="Calibri"/>
        <family val="2"/>
        <charset val="238"/>
      </rPr>
      <t xml:space="preserve">v celkové výši 4 000 mil. Kč na kofinancování projektů spolufinancovaných z prostředků EU/EHP a národních zdrojů. Úvěr je splatný v roce 2046, počínaje rokem 2027. Splátky budou hrazeny z příjmů ze sdílených daní. </t>
    </r>
    <r>
      <rPr>
        <sz val="10"/>
        <rFont val="Calibri"/>
        <family val="2"/>
        <charset val="238"/>
        <scheme val="minor"/>
      </rPr>
      <t xml:space="preserve">K 30. 10. 2023 zatím nebyl čerpán. </t>
    </r>
  </si>
  <si>
    <t>Příloha</t>
  </si>
  <si>
    <t xml:space="preserve">                                            z tohoto:  obnova železničních vozidel</t>
  </si>
  <si>
    <t>Dotace z předfinancování projektů spolufinancovaných z EU/EHP (třída 4, do roku 2023 třída 2 - vratky)</t>
  </si>
  <si>
    <t>Dotace z předfinancování projektů spolufinancovaných z národních zdrojů (třída 4, do roku 2023 třída 2 - vratky)</t>
  </si>
  <si>
    <t>Dotace ze státního rozpočtu - sociální služby (třída 4)</t>
  </si>
  <si>
    <t>Upravený rozpočet k 30. 9. 2023</t>
  </si>
  <si>
    <t>Skutečnost k 30. 9. 2023</t>
  </si>
  <si>
    <t>kumulativní dluh:</t>
  </si>
  <si>
    <t>přijatý úvěr kraje KB (2007) k 31. 12. běžného roku</t>
  </si>
  <si>
    <t>přijatý úvěr kraje KB (2020) k 31. 12. běžného roku</t>
  </si>
  <si>
    <t>celkem přijaté úvěry kraje</t>
  </si>
  <si>
    <t>ukazatel rozpočtové odpovědnosti (max. 60 %) = podíl dluhu k průměru příjmů</t>
  </si>
  <si>
    <t>průměr příjmů za poslední 4 roky</t>
  </si>
  <si>
    <t>výše dluhu / průměr příjmů</t>
  </si>
  <si>
    <t xml:space="preserve">výše dluhu </t>
  </si>
  <si>
    <t>x</t>
  </si>
  <si>
    <r>
      <t xml:space="preserve">přijatý úvěr kraje EIB (2020 </t>
    </r>
    <r>
      <rPr>
        <sz val="11"/>
        <rFont val="Calibri"/>
        <family val="2"/>
        <charset val="238"/>
      </rPr>
      <t>a 2021) k 31. 12. běžného roku</t>
    </r>
  </si>
  <si>
    <t>Rok 2023</t>
  </si>
  <si>
    <t>X</t>
  </si>
  <si>
    <t>Rok 2024</t>
  </si>
  <si>
    <t>Zadluženost kraje v jednotlivých letech</t>
  </si>
  <si>
    <t>přijatý úvěr kraje ČS (2021) k 31. 12. běžného roku</t>
  </si>
  <si>
    <t>přijatý úvěr kraje KB (2021) k 31. 12. běžného roku</t>
  </si>
  <si>
    <r>
      <t xml:space="preserve">Zastupitelstvo Středočeského kraje schválilo v roce 2021 přijetí bankovního úvěru od České spořitelny, a. s. </t>
    </r>
    <r>
      <rPr>
        <sz val="10"/>
        <rFont val="Calibri"/>
        <family val="2"/>
        <charset val="238"/>
      </rPr>
      <t xml:space="preserve">v celkové výši 2 500 mil. Kč na předfinancování projektů spolufinancovaných z prostředků EU/EHP a národních zdrojů. Úvěr je splatný v roce 2031, počínaje rokem 2027. Splátky budou hrazeny z vratek prostředků na předfinancování realizovaných projektů EU/EHP a z příjmů ze sdílených daní. </t>
    </r>
    <r>
      <rPr>
        <sz val="10"/>
        <rFont val="Calibri"/>
        <family val="2"/>
        <charset val="238"/>
        <scheme val="minor"/>
      </rPr>
      <t xml:space="preserve">K 30. 10. 2023 zatím nebyl čerpán. </t>
    </r>
  </si>
  <si>
    <t>Výdaje na odstraňování škod po zimě na silnicích II. a III. tříd</t>
  </si>
  <si>
    <r>
      <t xml:space="preserve">Zastupitelstvo Středočeského kraje schválilo přijetí bankovního úvěru od Evropské investiční banky </t>
    </r>
    <r>
      <rPr>
        <sz val="10"/>
        <rFont val="Calibri"/>
        <family val="2"/>
        <charset val="238"/>
      </rPr>
      <t xml:space="preserve">v celkové výši 3 050 mil. Kč (v roce 2020 ve výši 1 300 mil. Kč a v roce 2021 ve výši 1 750 mil. Kč) na financování projektů v oblasti zdravotnictví, sociální péče, silniční dopravy, školství a v oblasti energetických úspor. Úvěr je splatný v roce 2048. Splátky budou hrazeny z příjmů ze sdílených daní.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</si>
</sst>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rgb="FF009E47"/>
      <name val="Calibri"/>
      <family val="2"/>
      <charset val="238"/>
      <scheme val="minor"/>
    </font>
    <font>
      <sz val="10"/>
      <color rgb="FF009E47"/>
      <name val="Calibri"/>
      <family val="2"/>
      <charset val="238"/>
      <scheme val="minor"/>
    </font>
    <font>
      <sz val="11"/>
      <color rgb="FF0066FF"/>
      <name val="Calibri"/>
      <family val="2"/>
      <charset val="238"/>
      <scheme val="minor"/>
    </font>
    <font>
      <b/>
      <sz val="11"/>
      <color rgb="FF0066FF"/>
      <name val="Calibri"/>
      <family val="2"/>
      <charset val="238"/>
      <scheme val="minor"/>
    </font>
    <font>
      <sz val="10"/>
      <color rgb="FF0066FF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7030A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8">
    <xf numFmtId="0" fontId="0" fillId="0" borderId="0" xfId="0"/>
    <xf numFmtId="0" fontId="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7" fillId="0" borderId="0" xfId="0" applyFont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7" fillId="2" borderId="7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7" fillId="2" borderId="11" xfId="0" applyNumberFormat="1" applyFont="1" applyFill="1" applyBorder="1" applyAlignment="1">
      <alignment vertical="center"/>
    </xf>
    <xf numFmtId="4" fontId="7" fillId="2" borderId="16" xfId="0" applyNumberFormat="1" applyFont="1" applyFill="1" applyBorder="1" applyAlignment="1">
      <alignment vertical="center"/>
    </xf>
    <xf numFmtId="14" fontId="2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/>
    </xf>
    <xf numFmtId="0" fontId="8" fillId="3" borderId="8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vertical="center"/>
    </xf>
    <xf numFmtId="4" fontId="2" fillId="4" borderId="12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4" fontId="7" fillId="4" borderId="7" xfId="0" applyNumberFormat="1" applyFont="1" applyFill="1" applyBorder="1" applyAlignment="1">
      <alignment vertical="center"/>
    </xf>
    <xf numFmtId="0" fontId="8" fillId="4" borderId="8" xfId="0" applyFont="1" applyFill="1" applyBorder="1" applyAlignment="1">
      <alignment vertical="center" wrapText="1"/>
    </xf>
    <xf numFmtId="4" fontId="8" fillId="4" borderId="11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4" fontId="8" fillId="3" borderId="11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3" fontId="3" fillId="2" borderId="20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3" fontId="3" fillId="4" borderId="20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3" fontId="3" fillId="4" borderId="6" xfId="0" applyNumberFormat="1" applyFont="1" applyFill="1" applyBorder="1" applyAlignment="1">
      <alignment vertical="center"/>
    </xf>
    <xf numFmtId="0" fontId="7" fillId="4" borderId="8" xfId="0" applyFont="1" applyFill="1" applyBorder="1" applyAlignment="1">
      <alignment vertical="center" wrapText="1"/>
    </xf>
    <xf numFmtId="4" fontId="7" fillId="4" borderId="11" xfId="0" applyNumberFormat="1" applyFont="1" applyFill="1" applyBorder="1" applyAlignment="1">
      <alignment vertical="center"/>
    </xf>
    <xf numFmtId="3" fontId="3" fillId="4" borderId="25" xfId="0" applyNumberFormat="1" applyFont="1" applyFill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2" borderId="30" xfId="0" applyNumberFormat="1" applyFont="1" applyFill="1" applyBorder="1" applyAlignment="1">
      <alignment vertical="center"/>
    </xf>
    <xf numFmtId="3" fontId="3" fillId="2" borderId="26" xfId="0" applyNumberFormat="1" applyFont="1" applyFill="1" applyBorder="1" applyAlignment="1">
      <alignment vertical="center"/>
    </xf>
    <xf numFmtId="3" fontId="3" fillId="2" borderId="29" xfId="0" applyNumberFormat="1" applyFont="1" applyFill="1" applyBorder="1" applyAlignment="1">
      <alignment vertical="center"/>
    </xf>
    <xf numFmtId="3" fontId="3" fillId="2" borderId="27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3" fontId="3" fillId="4" borderId="26" xfId="0" applyNumberFormat="1" applyFont="1" applyFill="1" applyBorder="1" applyAlignment="1">
      <alignment vertical="center"/>
    </xf>
    <xf numFmtId="3" fontId="3" fillId="4" borderId="27" xfId="0" applyNumberFormat="1" applyFont="1" applyFill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3" fontId="3" fillId="2" borderId="25" xfId="0" applyNumberFormat="1" applyFont="1" applyFill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3" fontId="7" fillId="4" borderId="10" xfId="0" applyNumberFormat="1" applyFont="1" applyFill="1" applyBorder="1" applyAlignment="1">
      <alignment vertical="center"/>
    </xf>
    <xf numFmtId="3" fontId="7" fillId="4" borderId="28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7" fillId="2" borderId="28" xfId="0" applyNumberFormat="1" applyFont="1" applyFill="1" applyBorder="1" applyAlignment="1">
      <alignment vertical="center"/>
    </xf>
    <xf numFmtId="4" fontId="3" fillId="4" borderId="12" xfId="0" applyNumberFormat="1" applyFont="1" applyFill="1" applyBorder="1" applyAlignment="1">
      <alignment vertical="center"/>
    </xf>
    <xf numFmtId="4" fontId="3" fillId="4" borderId="17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37" xfId="0" applyNumberFormat="1" applyFont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2" borderId="25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7" fillId="2" borderId="26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28" xfId="0" applyNumberFormat="1" applyFont="1" applyFill="1" applyBorder="1" applyAlignment="1">
      <alignment vertical="center"/>
    </xf>
    <xf numFmtId="3" fontId="7" fillId="2" borderId="29" xfId="0" applyNumberFormat="1" applyFont="1" applyFill="1" applyBorder="1" applyAlignment="1">
      <alignment vertical="center"/>
    </xf>
    <xf numFmtId="3" fontId="7" fillId="2" borderId="30" xfId="0" applyNumberFormat="1" applyFont="1" applyFill="1" applyBorder="1" applyAlignment="1">
      <alignment vertical="center"/>
    </xf>
    <xf numFmtId="3" fontId="2" fillId="4" borderId="20" xfId="0" applyNumberFormat="1" applyFont="1" applyFill="1" applyBorder="1" applyAlignment="1">
      <alignment vertical="center"/>
    </xf>
    <xf numFmtId="3" fontId="2" fillId="4" borderId="29" xfId="0" applyNumberFormat="1" applyFont="1" applyFill="1" applyBorder="1" applyAlignment="1">
      <alignment vertical="center"/>
    </xf>
    <xf numFmtId="3" fontId="2" fillId="4" borderId="30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4" borderId="26" xfId="0" applyNumberFormat="1" applyFont="1" applyFill="1" applyBorder="1" applyAlignment="1">
      <alignment vertical="center"/>
    </xf>
    <xf numFmtId="3" fontId="7" fillId="4" borderId="3" xfId="0" applyNumberFormat="1" applyFont="1" applyFill="1" applyBorder="1" applyAlignment="1">
      <alignment vertical="center"/>
    </xf>
    <xf numFmtId="3" fontId="7" fillId="4" borderId="26" xfId="0" applyNumberFormat="1" applyFont="1" applyFill="1" applyBorder="1" applyAlignment="1">
      <alignment vertical="center"/>
    </xf>
    <xf numFmtId="3" fontId="7" fillId="4" borderId="25" xfId="0" applyNumberFormat="1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vertical="center"/>
    </xf>
    <xf numFmtId="3" fontId="8" fillId="4" borderId="10" xfId="0" applyNumberFormat="1" applyFont="1" applyFill="1" applyBorder="1" applyAlignment="1">
      <alignment vertical="center"/>
    </xf>
    <xf numFmtId="3" fontId="8" fillId="4" borderId="23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8" fillId="4" borderId="9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7" fillId="2" borderId="12" xfId="0" applyNumberFormat="1" applyFont="1" applyFill="1" applyBorder="1" applyAlignment="1">
      <alignment vertical="center"/>
    </xf>
    <xf numFmtId="4" fontId="3" fillId="2" borderId="12" xfId="0" applyNumberFormat="1" applyFont="1" applyFill="1" applyBorder="1" applyAlignment="1">
      <alignment vertical="center"/>
    </xf>
    <xf numFmtId="4" fontId="7" fillId="2" borderId="17" xfId="0" applyNumberFormat="1" applyFont="1" applyFill="1" applyBorder="1" applyAlignment="1">
      <alignment vertical="center"/>
    </xf>
    <xf numFmtId="4" fontId="8" fillId="2" borderId="21" xfId="0" applyNumberFormat="1" applyFont="1" applyFill="1" applyBorder="1" applyAlignment="1">
      <alignment vertical="center"/>
    </xf>
    <xf numFmtId="4" fontId="2" fillId="4" borderId="19" xfId="0" applyNumberFormat="1" applyFont="1" applyFill="1" applyBorder="1" applyAlignment="1">
      <alignment vertical="center"/>
    </xf>
    <xf numFmtId="4" fontId="7" fillId="4" borderId="12" xfId="0" applyNumberFormat="1" applyFont="1" applyFill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8" fillId="3" borderId="21" xfId="0" applyNumberFormat="1" applyFont="1" applyFill="1" applyBorder="1" applyAlignment="1">
      <alignment vertical="center"/>
    </xf>
    <xf numFmtId="4" fontId="3" fillId="2" borderId="19" xfId="0" applyNumberFormat="1" applyFont="1" applyFill="1" applyBorder="1" applyAlignment="1">
      <alignment vertical="center"/>
    </xf>
    <xf numFmtId="4" fontId="3" fillId="2" borderId="17" xfId="0" applyNumberFormat="1" applyFont="1" applyFill="1" applyBorder="1" applyAlignment="1">
      <alignment vertical="center"/>
    </xf>
    <xf numFmtId="4" fontId="3" fillId="4" borderId="19" xfId="0" applyNumberFormat="1" applyFont="1" applyFill="1" applyBorder="1" applyAlignment="1">
      <alignment vertical="center"/>
    </xf>
    <xf numFmtId="4" fontId="7" fillId="4" borderId="21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35" xfId="0" applyNumberFormat="1" applyFont="1" applyFill="1" applyBorder="1" applyAlignment="1">
      <alignment vertical="center"/>
    </xf>
    <xf numFmtId="3" fontId="7" fillId="4" borderId="6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/>
    </xf>
    <xf numFmtId="3" fontId="7" fillId="4" borderId="3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4" fontId="15" fillId="2" borderId="4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vertical="center"/>
    </xf>
    <xf numFmtId="4" fontId="15" fillId="4" borderId="12" xfId="0" applyNumberFormat="1" applyFont="1" applyFill="1" applyBorder="1" applyAlignment="1">
      <alignment vertical="center"/>
    </xf>
    <xf numFmtId="3" fontId="15" fillId="4" borderId="3" xfId="0" applyNumberFormat="1" applyFont="1" applyFill="1" applyBorder="1" applyAlignment="1">
      <alignment vertical="center"/>
    </xf>
    <xf numFmtId="3" fontId="15" fillId="4" borderId="26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4" fillId="4" borderId="13" xfId="0" applyFont="1" applyFill="1" applyBorder="1" applyAlignment="1">
      <alignment vertical="center" wrapText="1"/>
    </xf>
    <xf numFmtId="3" fontId="3" fillId="4" borderId="14" xfId="0" applyNumberFormat="1" applyFont="1" applyFill="1" applyBorder="1" applyAlignment="1">
      <alignment vertical="center"/>
    </xf>
    <xf numFmtId="0" fontId="4" fillId="4" borderId="38" xfId="0" applyFont="1" applyFill="1" applyBorder="1" applyAlignment="1">
      <alignment vertical="center" wrapText="1"/>
    </xf>
    <xf numFmtId="3" fontId="3" fillId="4" borderId="39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4" fontId="18" fillId="4" borderId="4" xfId="0" applyNumberFormat="1" applyFont="1" applyFill="1" applyBorder="1" applyAlignment="1">
      <alignment vertical="center"/>
    </xf>
    <xf numFmtId="4" fontId="18" fillId="4" borderId="12" xfId="0" applyNumberFormat="1" applyFont="1" applyFill="1" applyBorder="1" applyAlignment="1">
      <alignment vertical="center"/>
    </xf>
    <xf numFmtId="3" fontId="18" fillId="4" borderId="3" xfId="0" applyNumberFormat="1" applyFont="1" applyFill="1" applyBorder="1" applyAlignment="1">
      <alignment vertical="center"/>
    </xf>
    <xf numFmtId="3" fontId="18" fillId="4" borderId="26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" fontId="17" fillId="4" borderId="4" xfId="0" applyNumberFormat="1" applyFont="1" applyFill="1" applyBorder="1" applyAlignment="1">
      <alignment vertical="center"/>
    </xf>
    <xf numFmtId="4" fontId="17" fillId="4" borderId="12" xfId="0" applyNumberFormat="1" applyFont="1" applyFill="1" applyBorder="1" applyAlignment="1">
      <alignment vertical="center"/>
    </xf>
    <xf numFmtId="3" fontId="17" fillId="4" borderId="3" xfId="0" applyNumberFormat="1" applyFont="1" applyFill="1" applyBorder="1" applyAlignment="1">
      <alignment vertical="center"/>
    </xf>
    <xf numFmtId="3" fontId="17" fillId="4" borderId="26" xfId="0" applyNumberFormat="1" applyFont="1" applyFill="1" applyBorder="1" applyAlignment="1">
      <alignment vertical="center"/>
    </xf>
    <xf numFmtId="4" fontId="8" fillId="3" borderId="11" xfId="1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vertical="center"/>
    </xf>
    <xf numFmtId="4" fontId="8" fillId="3" borderId="10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" fontId="7" fillId="2" borderId="10" xfId="0" applyNumberFormat="1" applyFont="1" applyFill="1" applyBorder="1" applyAlignment="1">
      <alignment vertical="center"/>
    </xf>
    <xf numFmtId="4" fontId="7" fillId="4" borderId="1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4" fontId="15" fillId="2" borderId="12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3" fontId="15" fillId="2" borderId="26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vertical="center"/>
    </xf>
    <xf numFmtId="4" fontId="9" fillId="2" borderId="1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vertical="center"/>
    </xf>
    <xf numFmtId="3" fontId="9" fillId="2" borderId="26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 wrapText="1"/>
    </xf>
    <xf numFmtId="4" fontId="9" fillId="4" borderId="4" xfId="0" applyNumberFormat="1" applyFont="1" applyFill="1" applyBorder="1" applyAlignment="1">
      <alignment vertical="center"/>
    </xf>
    <xf numFmtId="4" fontId="9" fillId="4" borderId="12" xfId="0" applyNumberFormat="1" applyFont="1" applyFill="1" applyBorder="1" applyAlignment="1">
      <alignment vertical="center"/>
    </xf>
    <xf numFmtId="3" fontId="9" fillId="4" borderId="3" xfId="0" applyNumberFormat="1" applyFont="1" applyFill="1" applyBorder="1" applyAlignment="1">
      <alignment vertical="center"/>
    </xf>
    <xf numFmtId="3" fontId="9" fillId="4" borderId="26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4" fontId="23" fillId="2" borderId="4" xfId="0" applyNumberFormat="1" applyFont="1" applyFill="1" applyBorder="1" applyAlignment="1">
      <alignment vertical="center"/>
    </xf>
    <xf numFmtId="4" fontId="23" fillId="2" borderId="12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2" borderId="26" xfId="0" applyNumberFormat="1" applyFont="1" applyFill="1" applyBorder="1" applyAlignment="1">
      <alignment vertical="center"/>
    </xf>
    <xf numFmtId="0" fontId="22" fillId="4" borderId="1" xfId="0" applyFont="1" applyFill="1" applyBorder="1" applyAlignment="1">
      <alignment vertical="center" wrapText="1"/>
    </xf>
    <xf numFmtId="4" fontId="23" fillId="4" borderId="4" xfId="0" applyNumberFormat="1" applyFont="1" applyFill="1" applyBorder="1" applyAlignment="1">
      <alignment vertical="center"/>
    </xf>
    <xf numFmtId="4" fontId="23" fillId="4" borderId="12" xfId="0" applyNumberFormat="1" applyFont="1" applyFill="1" applyBorder="1" applyAlignment="1">
      <alignment vertical="center"/>
    </xf>
    <xf numFmtId="3" fontId="23" fillId="4" borderId="3" xfId="0" applyNumberFormat="1" applyFont="1" applyFill="1" applyBorder="1" applyAlignment="1">
      <alignment vertical="center"/>
    </xf>
    <xf numFmtId="3" fontId="23" fillId="4" borderId="26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8" fillId="2" borderId="41" xfId="0" applyFont="1" applyFill="1" applyBorder="1" applyAlignment="1">
      <alignment vertical="center" wrapText="1"/>
    </xf>
    <xf numFmtId="4" fontId="7" fillId="2" borderId="29" xfId="0" applyNumberFormat="1" applyFont="1" applyFill="1" applyBorder="1" applyAlignment="1">
      <alignment vertical="center"/>
    </xf>
    <xf numFmtId="164" fontId="7" fillId="2" borderId="29" xfId="0" applyNumberFormat="1" applyFont="1" applyFill="1" applyBorder="1" applyAlignment="1">
      <alignment vertical="center"/>
    </xf>
    <xf numFmtId="164" fontId="7" fillId="2" borderId="44" xfId="0" applyNumberFormat="1" applyFont="1" applyFill="1" applyBorder="1" applyAlignment="1">
      <alignment vertical="center"/>
    </xf>
    <xf numFmtId="164" fontId="7" fillId="2" borderId="35" xfId="0" applyNumberFormat="1" applyFont="1" applyFill="1" applyBorder="1" applyAlignment="1">
      <alignment vertical="center"/>
    </xf>
    <xf numFmtId="0" fontId="4" fillId="2" borderId="45" xfId="0" applyFont="1" applyFill="1" applyBorder="1" applyAlignment="1">
      <alignment vertical="center" wrapText="1"/>
    </xf>
    <xf numFmtId="4" fontId="7" fillId="2" borderId="38" xfId="0" applyNumberFormat="1" applyFont="1" applyFill="1" applyBorder="1" applyAlignment="1">
      <alignment vertical="center"/>
    </xf>
    <xf numFmtId="4" fontId="7" fillId="2" borderId="46" xfId="0" applyNumberFormat="1" applyFont="1" applyFill="1" applyBorder="1" applyAlignment="1">
      <alignment vertical="center"/>
    </xf>
    <xf numFmtId="4" fontId="7" fillId="2" borderId="39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vertical="center"/>
    </xf>
    <xf numFmtId="3" fontId="8" fillId="3" borderId="8" xfId="1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/>
    </xf>
    <xf numFmtId="4" fontId="7" fillId="2" borderId="48" xfId="0" applyNumberFormat="1" applyFont="1" applyFill="1" applyBorder="1" applyAlignment="1">
      <alignment vertical="center"/>
    </xf>
    <xf numFmtId="4" fontId="7" fillId="2" borderId="49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4" fontId="8" fillId="2" borderId="50" xfId="0" applyNumberFormat="1" applyFont="1" applyFill="1" applyBorder="1" applyAlignment="1">
      <alignment vertical="center"/>
    </xf>
    <xf numFmtId="4" fontId="7" fillId="2" borderId="18" xfId="0" applyNumberFormat="1" applyFont="1" applyFill="1" applyBorder="1" applyAlignment="1">
      <alignment vertical="center"/>
    </xf>
    <xf numFmtId="0" fontId="8" fillId="2" borderId="48" xfId="0" applyFont="1" applyFill="1" applyBorder="1" applyAlignment="1">
      <alignment vertical="center"/>
    </xf>
    <xf numFmtId="4" fontId="9" fillId="2" borderId="48" xfId="0" applyNumberFormat="1" applyFont="1" applyFill="1" applyBorder="1" applyAlignment="1">
      <alignment vertical="center"/>
    </xf>
    <xf numFmtId="4" fontId="23" fillId="2" borderId="48" xfId="0" applyNumberFormat="1" applyFont="1" applyFill="1" applyBorder="1" applyAlignment="1">
      <alignment vertical="center"/>
    </xf>
    <xf numFmtId="4" fontId="15" fillId="2" borderId="48" xfId="0" applyNumberFormat="1" applyFont="1" applyFill="1" applyBorder="1" applyAlignment="1">
      <alignment vertical="center"/>
    </xf>
    <xf numFmtId="4" fontId="7" fillId="4" borderId="51" xfId="0" applyNumberFormat="1" applyFont="1" applyFill="1" applyBorder="1" applyAlignment="1">
      <alignment vertical="center"/>
    </xf>
    <xf numFmtId="0" fontId="8" fillId="4" borderId="48" xfId="0" applyFont="1" applyFill="1" applyBorder="1" applyAlignment="1">
      <alignment vertical="center" wrapText="1"/>
    </xf>
    <xf numFmtId="4" fontId="7" fillId="4" borderId="48" xfId="0" applyNumberFormat="1" applyFont="1" applyFill="1" applyBorder="1" applyAlignment="1">
      <alignment vertical="center"/>
    </xf>
    <xf numFmtId="4" fontId="18" fillId="4" borderId="48" xfId="0" applyNumberFormat="1" applyFont="1" applyFill="1" applyBorder="1" applyAlignment="1">
      <alignment vertical="center"/>
    </xf>
    <xf numFmtId="4" fontId="17" fillId="4" borderId="48" xfId="0" applyNumberFormat="1" applyFont="1" applyFill="1" applyBorder="1" applyAlignment="1">
      <alignment vertical="center"/>
    </xf>
    <xf numFmtId="4" fontId="9" fillId="4" borderId="48" xfId="0" applyNumberFormat="1" applyFont="1" applyFill="1" applyBorder="1" applyAlignment="1">
      <alignment vertical="center"/>
    </xf>
    <xf numFmtId="4" fontId="23" fillId="4" borderId="48" xfId="0" applyNumberFormat="1" applyFont="1" applyFill="1" applyBorder="1" applyAlignment="1">
      <alignment vertical="center"/>
    </xf>
    <xf numFmtId="4" fontId="15" fillId="4" borderId="48" xfId="0" applyNumberFormat="1" applyFont="1" applyFill="1" applyBorder="1" applyAlignment="1">
      <alignment vertical="center"/>
    </xf>
    <xf numFmtId="4" fontId="7" fillId="4" borderId="5" xfId="0" applyNumberFormat="1" applyFont="1" applyFill="1" applyBorder="1" applyAlignment="1">
      <alignment vertical="center"/>
    </xf>
    <xf numFmtId="4" fontId="7" fillId="4" borderId="39" xfId="0" applyNumberFormat="1" applyFont="1" applyFill="1" applyBorder="1" applyAlignment="1">
      <alignment vertical="center"/>
    </xf>
    <xf numFmtId="4" fontId="8" fillId="4" borderId="8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4" fontId="3" fillId="4" borderId="39" xfId="0" applyNumberFormat="1" applyFont="1" applyFill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0" fontId="7" fillId="2" borderId="51" xfId="0" applyFont="1" applyFill="1" applyBorder="1" applyAlignment="1">
      <alignment vertical="center" wrapText="1"/>
    </xf>
    <xf numFmtId="4" fontId="7" fillId="2" borderId="8" xfId="0" applyNumberFormat="1" applyFont="1" applyFill="1" applyBorder="1" applyAlignment="1">
      <alignment vertical="center"/>
    </xf>
    <xf numFmtId="4" fontId="7" fillId="4" borderId="18" xfId="0" applyNumberFormat="1" applyFont="1" applyFill="1" applyBorder="1" applyAlignment="1">
      <alignment vertical="center"/>
    </xf>
    <xf numFmtId="4" fontId="3" fillId="4" borderId="29" xfId="0" applyNumberFormat="1" applyFont="1" applyFill="1" applyBorder="1" applyAlignment="1">
      <alignment vertical="center"/>
    </xf>
    <xf numFmtId="0" fontId="7" fillId="4" borderId="48" xfId="0" applyFont="1" applyFill="1" applyBorder="1" applyAlignment="1">
      <alignment vertical="center" wrapText="1"/>
    </xf>
    <xf numFmtId="4" fontId="7" fillId="4" borderId="45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4" fontId="8" fillId="3" borderId="50" xfId="0" applyNumberFormat="1" applyFont="1" applyFill="1" applyBorder="1" applyAlignment="1">
      <alignment vertical="center"/>
    </xf>
    <xf numFmtId="0" fontId="7" fillId="2" borderId="48" xfId="0" applyFont="1" applyFill="1" applyBorder="1" applyAlignment="1">
      <alignment vertical="center" wrapText="1"/>
    </xf>
    <xf numFmtId="4" fontId="3" fillId="2" borderId="39" xfId="0" applyNumberFormat="1" applyFont="1" applyFill="1" applyBorder="1" applyAlignment="1">
      <alignment vertical="center"/>
    </xf>
    <xf numFmtId="4" fontId="7" fillId="4" borderId="13" xfId="0" applyNumberFormat="1" applyFont="1" applyFill="1" applyBorder="1" applyAlignment="1">
      <alignment vertical="center"/>
    </xf>
    <xf numFmtId="4" fontId="7" fillId="4" borderId="50" xfId="0" applyNumberFormat="1" applyFont="1" applyFill="1" applyBorder="1" applyAlignment="1">
      <alignment vertical="center"/>
    </xf>
    <xf numFmtId="4" fontId="7" fillId="0" borderId="50" xfId="0" applyNumberFormat="1" applyFont="1" applyBorder="1" applyAlignment="1">
      <alignment vertical="center"/>
    </xf>
    <xf numFmtId="4" fontId="8" fillId="3" borderId="28" xfId="0" applyNumberFormat="1" applyFont="1" applyFill="1" applyBorder="1" applyAlignment="1">
      <alignment horizontal="center" vertical="center" wrapText="1"/>
    </xf>
    <xf numFmtId="4" fontId="7" fillId="2" borderId="52" xfId="0" applyNumberFormat="1" applyFont="1" applyFill="1" applyBorder="1" applyAlignment="1">
      <alignment vertical="center"/>
    </xf>
    <xf numFmtId="4" fontId="7" fillId="2" borderId="26" xfId="0" applyNumberFormat="1" applyFont="1" applyFill="1" applyBorder="1" applyAlignment="1">
      <alignment vertical="center"/>
    </xf>
    <xf numFmtId="4" fontId="7" fillId="2" borderId="27" xfId="0" applyNumberFormat="1" applyFont="1" applyFill="1" applyBorder="1" applyAlignment="1">
      <alignment vertical="center"/>
    </xf>
    <xf numFmtId="4" fontId="7" fillId="2" borderId="47" xfId="0" applyNumberFormat="1" applyFont="1" applyFill="1" applyBorder="1" applyAlignment="1">
      <alignment vertical="center"/>
    </xf>
    <xf numFmtId="4" fontId="8" fillId="2" borderId="28" xfId="0" applyNumberFormat="1" applyFont="1" applyFill="1" applyBorder="1" applyAlignment="1">
      <alignment vertical="center"/>
    </xf>
    <xf numFmtId="4" fontId="7" fillId="2" borderId="30" xfId="0" applyNumberFormat="1" applyFont="1" applyFill="1" applyBorder="1" applyAlignment="1">
      <alignment vertical="center"/>
    </xf>
    <xf numFmtId="4" fontId="9" fillId="2" borderId="26" xfId="0" applyNumberFormat="1" applyFont="1" applyFill="1" applyBorder="1" applyAlignment="1">
      <alignment vertical="center"/>
    </xf>
    <xf numFmtId="4" fontId="23" fillId="2" borderId="26" xfId="0" applyNumberFormat="1" applyFont="1" applyFill="1" applyBorder="1" applyAlignment="1">
      <alignment vertical="center"/>
    </xf>
    <xf numFmtId="4" fontId="15" fillId="2" borderId="26" xfId="0" applyNumberFormat="1" applyFont="1" applyFill="1" applyBorder="1" applyAlignment="1">
      <alignment vertical="center"/>
    </xf>
    <xf numFmtId="4" fontId="2" fillId="4" borderId="30" xfId="0" applyNumberFormat="1" applyFont="1" applyFill="1" applyBorder="1" applyAlignment="1">
      <alignment vertical="center"/>
    </xf>
    <xf numFmtId="4" fontId="2" fillId="4" borderId="26" xfId="0" applyNumberFormat="1" applyFont="1" applyFill="1" applyBorder="1" applyAlignment="1">
      <alignment vertical="center"/>
    </xf>
    <xf numFmtId="4" fontId="7" fillId="4" borderId="26" xfId="0" applyNumberFormat="1" applyFont="1" applyFill="1" applyBorder="1" applyAlignment="1">
      <alignment vertical="center"/>
    </xf>
    <xf numFmtId="4" fontId="18" fillId="4" borderId="26" xfId="0" applyNumberFormat="1" applyFont="1" applyFill="1" applyBorder="1" applyAlignment="1">
      <alignment vertical="center"/>
    </xf>
    <xf numFmtId="4" fontId="17" fillId="4" borderId="26" xfId="0" applyNumberFormat="1" applyFont="1" applyFill="1" applyBorder="1" applyAlignment="1">
      <alignment vertical="center"/>
    </xf>
    <xf numFmtId="4" fontId="9" fillId="4" borderId="26" xfId="0" applyNumberFormat="1" applyFont="1" applyFill="1" applyBorder="1" applyAlignment="1">
      <alignment vertical="center"/>
    </xf>
    <xf numFmtId="4" fontId="23" fillId="4" borderId="26" xfId="0" applyNumberFormat="1" applyFont="1" applyFill="1" applyBorder="1" applyAlignment="1">
      <alignment vertical="center"/>
    </xf>
    <xf numFmtId="4" fontId="15" fillId="4" borderId="26" xfId="0" applyNumberFormat="1" applyFont="1" applyFill="1" applyBorder="1" applyAlignment="1">
      <alignment vertical="center"/>
    </xf>
    <xf numFmtId="4" fontId="7" fillId="4" borderId="27" xfId="0" applyNumberFormat="1" applyFont="1" applyFill="1" applyBorder="1" applyAlignment="1">
      <alignment vertical="center"/>
    </xf>
    <xf numFmtId="4" fontId="8" fillId="4" borderId="28" xfId="0" applyNumberFormat="1" applyFont="1" applyFill="1" applyBorder="1" applyAlignment="1">
      <alignment vertical="center"/>
    </xf>
    <xf numFmtId="4" fontId="3" fillId="4" borderId="30" xfId="0" applyNumberFormat="1" applyFont="1" applyFill="1" applyBorder="1" applyAlignment="1">
      <alignment vertical="center"/>
    </xf>
    <xf numFmtId="4" fontId="3" fillId="4" borderId="26" xfId="0" applyNumberFormat="1" applyFont="1" applyFill="1" applyBorder="1" applyAlignment="1">
      <alignment vertical="center"/>
    </xf>
    <xf numFmtId="4" fontId="3" fillId="0" borderId="34" xfId="0" applyNumberFormat="1" applyFont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3" fontId="8" fillId="3" borderId="21" xfId="0" applyNumberFormat="1" applyFont="1" applyFill="1" applyBorder="1" applyAlignment="1">
      <alignment horizontal="center" vertical="center"/>
    </xf>
    <xf numFmtId="164" fontId="7" fillId="2" borderId="43" xfId="0" applyNumberFormat="1" applyFont="1" applyFill="1" applyBorder="1" applyAlignment="1">
      <alignment vertical="center"/>
    </xf>
    <xf numFmtId="3" fontId="7" fillId="2" borderId="12" xfId="0" applyNumberFormat="1" applyFont="1" applyFill="1" applyBorder="1" applyAlignment="1">
      <alignment vertical="center"/>
    </xf>
    <xf numFmtId="3" fontId="7" fillId="2" borderId="17" xfId="0" applyNumberFormat="1" applyFont="1" applyFill="1" applyBorder="1" applyAlignment="1">
      <alignment vertical="center"/>
    </xf>
    <xf numFmtId="3" fontId="7" fillId="2" borderId="46" xfId="0" applyNumberFormat="1" applyFont="1" applyFill="1" applyBorder="1" applyAlignment="1">
      <alignment vertical="center"/>
    </xf>
    <xf numFmtId="3" fontId="8" fillId="2" borderId="21" xfId="0" applyNumberFormat="1" applyFont="1" applyFill="1" applyBorder="1" applyAlignment="1">
      <alignment vertical="center"/>
    </xf>
    <xf numFmtId="3" fontId="7" fillId="2" borderId="19" xfId="0" applyNumberFormat="1" applyFont="1" applyFill="1" applyBorder="1" applyAlignment="1">
      <alignment vertical="center"/>
    </xf>
    <xf numFmtId="3" fontId="9" fillId="2" borderId="12" xfId="0" applyNumberFormat="1" applyFont="1" applyFill="1" applyBorder="1" applyAlignment="1">
      <alignment vertical="center"/>
    </xf>
    <xf numFmtId="3" fontId="2" fillId="4" borderId="19" xfId="0" applyNumberFormat="1" applyFont="1" applyFill="1" applyBorder="1" applyAlignment="1">
      <alignment vertical="center"/>
    </xf>
    <xf numFmtId="3" fontId="2" fillId="4" borderId="12" xfId="0" applyNumberFormat="1" applyFont="1" applyFill="1" applyBorder="1" applyAlignment="1">
      <alignment vertical="center"/>
    </xf>
    <xf numFmtId="3" fontId="7" fillId="4" borderId="12" xfId="0" applyNumberFormat="1" applyFont="1" applyFill="1" applyBorder="1" applyAlignment="1">
      <alignment vertical="center"/>
    </xf>
    <xf numFmtId="3" fontId="18" fillId="4" borderId="12" xfId="0" applyNumberFormat="1" applyFont="1" applyFill="1" applyBorder="1" applyAlignment="1">
      <alignment vertical="center"/>
    </xf>
    <xf numFmtId="3" fontId="17" fillId="4" borderId="12" xfId="0" applyNumberFormat="1" applyFont="1" applyFill="1" applyBorder="1" applyAlignment="1">
      <alignment vertical="center"/>
    </xf>
    <xf numFmtId="3" fontId="9" fillId="4" borderId="12" xfId="0" applyNumberFormat="1" applyFont="1" applyFill="1" applyBorder="1" applyAlignment="1">
      <alignment vertical="center"/>
    </xf>
    <xf numFmtId="3" fontId="23" fillId="4" borderId="12" xfId="0" applyNumberFormat="1" applyFont="1" applyFill="1" applyBorder="1" applyAlignment="1">
      <alignment vertical="center"/>
    </xf>
    <xf numFmtId="3" fontId="15" fillId="4" borderId="12" xfId="0" applyNumberFormat="1" applyFont="1" applyFill="1" applyBorder="1" applyAlignment="1">
      <alignment vertical="center"/>
    </xf>
    <xf numFmtId="3" fontId="7" fillId="4" borderId="17" xfId="0" applyNumberFormat="1" applyFont="1" applyFill="1" applyBorder="1" applyAlignment="1">
      <alignment vertical="center"/>
    </xf>
    <xf numFmtId="3" fontId="8" fillId="4" borderId="21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3" fontId="3" fillId="4" borderId="12" xfId="0" applyNumberFormat="1" applyFont="1" applyFill="1" applyBorder="1" applyAlignment="1">
      <alignment vertical="center"/>
    </xf>
    <xf numFmtId="3" fontId="3" fillId="4" borderId="17" xfId="0" applyNumberFormat="1" applyFont="1" applyFill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8" fillId="3" borderId="21" xfId="0" applyNumberFormat="1" applyFont="1" applyFill="1" applyBorder="1" applyAlignment="1">
      <alignment vertical="center"/>
    </xf>
    <xf numFmtId="4" fontId="7" fillId="2" borderId="42" xfId="0" applyNumberFormat="1" applyFont="1" applyFill="1" applyBorder="1" applyAlignment="1">
      <alignment vertical="center"/>
    </xf>
    <xf numFmtId="4" fontId="2" fillId="4" borderId="16" xfId="0" applyNumberFormat="1" applyFont="1" applyFill="1" applyBorder="1" applyAlignment="1">
      <alignment vertical="center"/>
    </xf>
    <xf numFmtId="4" fontId="2" fillId="4" borderId="4" xfId="0" applyNumberFormat="1" applyFont="1" applyFill="1" applyBorder="1" applyAlignment="1">
      <alignment vertical="center"/>
    </xf>
    <xf numFmtId="4" fontId="3" fillId="4" borderId="16" xfId="0" applyNumberFormat="1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4" fontId="3" fillId="2" borderId="30" xfId="0" applyNumberFormat="1" applyFont="1" applyFill="1" applyBorder="1" applyAlignment="1">
      <alignment vertical="center"/>
    </xf>
    <xf numFmtId="4" fontId="3" fillId="2" borderId="26" xfId="0" applyNumberFormat="1" applyFont="1" applyFill="1" applyBorder="1" applyAlignment="1">
      <alignment vertical="center"/>
    </xf>
    <xf numFmtId="4" fontId="3" fillId="2" borderId="27" xfId="0" applyNumberFormat="1" applyFont="1" applyFill="1" applyBorder="1" applyAlignment="1">
      <alignment vertical="center"/>
    </xf>
    <xf numFmtId="4" fontId="7" fillId="2" borderId="28" xfId="0" applyNumberFormat="1" applyFont="1" applyFill="1" applyBorder="1" applyAlignment="1">
      <alignment vertical="center"/>
    </xf>
    <xf numFmtId="4" fontId="3" fillId="4" borderId="34" xfId="0" applyNumberFormat="1" applyFont="1" applyFill="1" applyBorder="1" applyAlignment="1">
      <alignment vertical="center"/>
    </xf>
    <xf numFmtId="4" fontId="7" fillId="4" borderId="28" xfId="0" applyNumberFormat="1" applyFont="1" applyFill="1" applyBorder="1" applyAlignment="1">
      <alignment vertical="center"/>
    </xf>
    <xf numFmtId="3" fontId="3" fillId="2" borderId="19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vertical="center"/>
    </xf>
    <xf numFmtId="3" fontId="7" fillId="2" borderId="21" xfId="0" applyNumberFormat="1" applyFont="1" applyFill="1" applyBorder="1" applyAlignment="1">
      <alignment vertical="center"/>
    </xf>
    <xf numFmtId="3" fontId="3" fillId="4" borderId="22" xfId="0" applyNumberFormat="1" applyFont="1" applyFill="1" applyBorder="1" applyAlignment="1">
      <alignment vertical="center"/>
    </xf>
    <xf numFmtId="3" fontId="7" fillId="4" borderId="21" xfId="0" applyNumberFormat="1" applyFont="1" applyFill="1" applyBorder="1" applyAlignment="1">
      <alignment vertical="center"/>
    </xf>
    <xf numFmtId="4" fontId="3" fillId="2" borderId="16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4" fontId="3" fillId="4" borderId="15" xfId="0" applyNumberFormat="1" applyFont="1" applyFill="1" applyBorder="1" applyAlignment="1">
      <alignment vertical="center"/>
    </xf>
    <xf numFmtId="4" fontId="3" fillId="4" borderId="2" xfId="0" applyNumberFormat="1" applyFont="1" applyFill="1" applyBorder="1" applyAlignment="1">
      <alignment vertical="center"/>
    </xf>
    <xf numFmtId="3" fontId="3" fillId="4" borderId="46" xfId="0" applyNumberFormat="1" applyFont="1" applyFill="1" applyBorder="1" applyAlignment="1">
      <alignment vertical="center"/>
    </xf>
    <xf numFmtId="3" fontId="23" fillId="2" borderId="12" xfId="0" applyNumberFormat="1" applyFont="1" applyFill="1" applyBorder="1" applyAlignment="1">
      <alignment vertical="center"/>
    </xf>
    <xf numFmtId="3" fontId="15" fillId="2" borderId="12" xfId="0" applyNumberFormat="1" applyFont="1" applyFill="1" applyBorder="1" applyAlignment="1">
      <alignment vertical="center"/>
    </xf>
    <xf numFmtId="3" fontId="3" fillId="4" borderId="34" xfId="0" applyNumberFormat="1" applyFont="1" applyFill="1" applyBorder="1" applyAlignment="1">
      <alignment vertical="center"/>
    </xf>
    <xf numFmtId="4" fontId="7" fillId="2" borderId="45" xfId="0" applyNumberFormat="1" applyFont="1" applyFill="1" applyBorder="1" applyAlignment="1">
      <alignment vertical="center"/>
    </xf>
    <xf numFmtId="4" fontId="3" fillId="2" borderId="47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3" fontId="3" fillId="2" borderId="46" xfId="0" applyNumberFormat="1" applyFont="1" applyFill="1" applyBorder="1" applyAlignment="1">
      <alignment vertical="center"/>
    </xf>
    <xf numFmtId="3" fontId="3" fillId="2" borderId="39" xfId="0" applyNumberFormat="1" applyFont="1" applyFill="1" applyBorder="1" applyAlignment="1">
      <alignment vertical="center"/>
    </xf>
    <xf numFmtId="3" fontId="3" fillId="2" borderId="47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right" vertical="center"/>
    </xf>
    <xf numFmtId="4" fontId="7" fillId="2" borderId="3" xfId="0" applyNumberFormat="1" applyFont="1" applyFill="1" applyBorder="1" applyAlignment="1">
      <alignment vertical="center"/>
    </xf>
    <xf numFmtId="4" fontId="7" fillId="2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9" fillId="4" borderId="25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3" fontId="23" fillId="4" borderId="25" xfId="0" applyNumberFormat="1" applyFont="1" applyFill="1" applyBorder="1" applyAlignment="1">
      <alignment vertical="center"/>
    </xf>
    <xf numFmtId="3" fontId="23" fillId="4" borderId="2" xfId="0" applyNumberFormat="1" applyFont="1" applyFill="1" applyBorder="1" applyAlignment="1">
      <alignment vertical="center"/>
    </xf>
    <xf numFmtId="3" fontId="15" fillId="4" borderId="2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48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4" fillId="0" borderId="48" xfId="0" applyFont="1" applyBorder="1" applyAlignment="1">
      <alignment vertical="center" wrapText="1"/>
    </xf>
    <xf numFmtId="0" fontId="7" fillId="2" borderId="48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2" borderId="40" xfId="0" applyFont="1" applyFill="1" applyBorder="1" applyAlignment="1">
      <alignment vertical="center"/>
    </xf>
    <xf numFmtId="4" fontId="7" fillId="2" borderId="39" xfId="0" applyNumberFormat="1" applyFont="1" applyFill="1" applyBorder="1" applyAlignment="1">
      <alignment horizontal="right" vertical="center"/>
    </xf>
    <xf numFmtId="4" fontId="7" fillId="2" borderId="33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ální" xfId="0" builtinId="0"/>
    <cellStyle name="normální_čerp.-celek 1.-9.09" xfId="1" xr:uid="{7EB99BC8-3176-4A56-9B30-9A020AFC27C9}"/>
  </cellStyles>
  <dxfs count="0"/>
  <tableStyles count="0" defaultTableStyle="TableStyleMedium2" defaultPivotStyle="PivotStyleLight16"/>
  <colors>
    <mruColors>
      <color rgb="FFCCFFFF"/>
      <color rgb="FFCCFFCC"/>
      <color rgb="FFFFFFCC"/>
      <color rgb="FF0066FF"/>
      <color rgb="FF009E47"/>
      <color rgb="FFC40CAA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lámová Jana" id="{F49C89A5-CB29-46A2-B81D-611132C6EBFC}" userId="S::slamova@kr-s.cz::5818648c-b907-45cf-a3e8-393fcd9a77c8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4" dT="2023-09-27T07:46:55.96" personId="{F49C89A5-CB29-46A2-B81D-611132C6EBFC}" id="{D5A04DC5-8BD3-4A5A-8572-697EB92FA915}">
    <text>Zahrnuje kompletní objednávku výkonů včetně výkonů na území sousedních krajů (součástí příjmů kraje) a výkonů sousedních krajů na území SČK (výdaj kraje pro sousední kraje)</text>
  </threadedComment>
  <threadedComment ref="A45" dT="2023-09-27T07:47:19.81" personId="{F49C89A5-CB29-46A2-B81D-611132C6EBFC}" id="{EB319189-2FA7-434A-9790-1122F2D0A117}">
    <text>Zahrnuje kompletní objednávku výkonů včetně výkonů na území sousedních krajů (součástí příjmů kraje) a výkonů sousedních krajů na území SČK (výdaj kraje pro sousední kraje)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E9723-1EF0-4DE5-A4BC-FE0ED2294020}">
  <sheetPr>
    <pageSetUpPr fitToPage="1"/>
  </sheetPr>
  <dimension ref="A1:O437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9.140625" defaultRowHeight="15" x14ac:dyDescent="0.2"/>
  <cols>
    <col min="1" max="1" width="73.42578125" style="1" customWidth="1"/>
    <col min="2" max="2" width="17.5703125" style="3" customWidth="1"/>
    <col min="3" max="3" width="17.5703125" style="111" customWidth="1"/>
    <col min="4" max="4" width="18.5703125" style="111" customWidth="1"/>
    <col min="5" max="5" width="17.5703125" style="111" customWidth="1"/>
    <col min="6" max="7" width="17.5703125" style="81" customWidth="1"/>
    <col min="8" max="8" width="17.42578125" style="81" customWidth="1"/>
    <col min="9" max="10" width="17.5703125" style="81" customWidth="1"/>
    <col min="11" max="15" width="10.5703125" style="4" bestFit="1" customWidth="1"/>
    <col min="16" max="16384" width="9.140625" style="4"/>
  </cols>
  <sheetData>
    <row r="1" spans="1:10" ht="15" customHeight="1" x14ac:dyDescent="0.2">
      <c r="J1" s="185" t="s">
        <v>99</v>
      </c>
    </row>
    <row r="2" spans="1:10" s="5" customFormat="1" ht="24" customHeight="1" x14ac:dyDescent="0.2">
      <c r="A2" s="355" t="s">
        <v>94</v>
      </c>
      <c r="B2" s="355"/>
      <c r="C2" s="355"/>
      <c r="D2" s="355"/>
      <c r="E2" s="355"/>
      <c r="F2" s="355"/>
      <c r="G2" s="355"/>
      <c r="H2" s="355"/>
      <c r="I2" s="355"/>
      <c r="J2" s="82"/>
    </row>
    <row r="3" spans="1:10" ht="15" customHeight="1" x14ac:dyDescent="0.2">
      <c r="A3" s="6"/>
    </row>
    <row r="4" spans="1:10" ht="15" customHeight="1" x14ac:dyDescent="0.2">
      <c r="A4" s="6"/>
    </row>
    <row r="5" spans="1:10" ht="15" customHeight="1" thickBot="1" x14ac:dyDescent="0.25">
      <c r="J5" s="83" t="s">
        <v>0</v>
      </c>
    </row>
    <row r="6" spans="1:10" s="23" customFormat="1" ht="50.1" customHeight="1" thickBot="1" x14ac:dyDescent="0.25">
      <c r="A6" s="26" t="s">
        <v>1</v>
      </c>
      <c r="B6" s="197" t="s">
        <v>76</v>
      </c>
      <c r="C6" s="198" t="s">
        <v>104</v>
      </c>
      <c r="D6" s="238" t="s">
        <v>105</v>
      </c>
      <c r="E6" s="154" t="s">
        <v>93</v>
      </c>
      <c r="F6" s="262" t="s">
        <v>77</v>
      </c>
      <c r="G6" s="84" t="s">
        <v>78</v>
      </c>
      <c r="H6" s="84" t="s">
        <v>79</v>
      </c>
      <c r="I6" s="85" t="s">
        <v>80</v>
      </c>
      <c r="J6" s="86" t="s">
        <v>81</v>
      </c>
    </row>
    <row r="7" spans="1:10" s="7" customFormat="1" ht="20.25" customHeight="1" x14ac:dyDescent="0.2">
      <c r="A7" s="186" t="s">
        <v>2</v>
      </c>
      <c r="B7" s="186"/>
      <c r="C7" s="187"/>
      <c r="D7" s="239"/>
      <c r="E7" s="285"/>
      <c r="F7" s="263"/>
      <c r="G7" s="188"/>
      <c r="H7" s="188"/>
      <c r="I7" s="189"/>
      <c r="J7" s="190"/>
    </row>
    <row r="8" spans="1:10" s="7" customFormat="1" ht="20.100000000000001" customHeight="1" x14ac:dyDescent="0.2">
      <c r="A8" s="27" t="s">
        <v>3</v>
      </c>
      <c r="B8" s="200">
        <v>13500000</v>
      </c>
      <c r="C8" s="112">
        <v>13529210.220000001</v>
      </c>
      <c r="D8" s="240">
        <v>11086928.92</v>
      </c>
      <c r="E8" s="8">
        <v>15000000</v>
      </c>
      <c r="F8" s="264">
        <v>15500000</v>
      </c>
      <c r="G8" s="88">
        <v>16000000</v>
      </c>
      <c r="H8" s="88">
        <v>16500000</v>
      </c>
      <c r="I8" s="89">
        <v>17000000</v>
      </c>
      <c r="J8" s="90">
        <v>17500000</v>
      </c>
    </row>
    <row r="9" spans="1:10" s="7" customFormat="1" ht="20.100000000000001" customHeight="1" x14ac:dyDescent="0.2">
      <c r="A9" s="27" t="s">
        <v>4</v>
      </c>
      <c r="B9" s="200">
        <v>4000</v>
      </c>
      <c r="C9" s="112">
        <v>4000</v>
      </c>
      <c r="D9" s="240">
        <v>4623.8999999999996</v>
      </c>
      <c r="E9" s="8">
        <v>4000</v>
      </c>
      <c r="F9" s="264">
        <v>4000</v>
      </c>
      <c r="G9" s="88">
        <v>4000</v>
      </c>
      <c r="H9" s="88">
        <v>4000</v>
      </c>
      <c r="I9" s="89">
        <v>4000</v>
      </c>
      <c r="J9" s="90">
        <v>4000</v>
      </c>
    </row>
    <row r="10" spans="1:10" s="7" customFormat="1" ht="20.100000000000001" customHeight="1" x14ac:dyDescent="0.2">
      <c r="A10" s="27" t="s">
        <v>5</v>
      </c>
      <c r="B10" s="200">
        <v>10000</v>
      </c>
      <c r="C10" s="112">
        <v>10000</v>
      </c>
      <c r="D10" s="240">
        <v>16097.58</v>
      </c>
      <c r="E10" s="8">
        <v>12000</v>
      </c>
      <c r="F10" s="264">
        <v>12000</v>
      </c>
      <c r="G10" s="88">
        <v>12000</v>
      </c>
      <c r="H10" s="88">
        <v>12000</v>
      </c>
      <c r="I10" s="89">
        <v>12000</v>
      </c>
      <c r="J10" s="90">
        <v>12000</v>
      </c>
    </row>
    <row r="11" spans="1:10" s="9" customFormat="1" ht="20.100000000000001" customHeight="1" x14ac:dyDescent="0.2">
      <c r="A11" s="27" t="s">
        <v>6</v>
      </c>
      <c r="B11" s="200">
        <v>50000</v>
      </c>
      <c r="C11" s="112">
        <v>59818.48</v>
      </c>
      <c r="D11" s="240">
        <v>66756.210000000006</v>
      </c>
      <c r="E11" s="8">
        <v>55000</v>
      </c>
      <c r="F11" s="264">
        <v>55000</v>
      </c>
      <c r="G11" s="88">
        <v>55000</v>
      </c>
      <c r="H11" s="88">
        <v>55000</v>
      </c>
      <c r="I11" s="88">
        <v>55000</v>
      </c>
      <c r="J11" s="90">
        <v>55000</v>
      </c>
    </row>
    <row r="12" spans="1:10" s="7" customFormat="1" ht="20.100000000000001" customHeight="1" x14ac:dyDescent="0.2">
      <c r="A12" s="27" t="s">
        <v>7</v>
      </c>
      <c r="B12" s="200">
        <v>30000</v>
      </c>
      <c r="C12" s="112">
        <v>30020</v>
      </c>
      <c r="D12" s="240">
        <v>118004.82</v>
      </c>
      <c r="E12" s="8">
        <v>60000</v>
      </c>
      <c r="F12" s="264">
        <v>40000</v>
      </c>
      <c r="G12" s="88">
        <v>40000</v>
      </c>
      <c r="H12" s="88">
        <v>40000</v>
      </c>
      <c r="I12" s="88">
        <v>40000</v>
      </c>
      <c r="J12" s="90">
        <v>40000</v>
      </c>
    </row>
    <row r="13" spans="1:10" s="7" customFormat="1" ht="20.100000000000001" customHeight="1" x14ac:dyDescent="0.2">
      <c r="A13" s="27" t="s">
        <v>8</v>
      </c>
      <c r="B13" s="200">
        <v>0</v>
      </c>
      <c r="C13" s="112">
        <v>0</v>
      </c>
      <c r="D13" s="240">
        <v>19750.36</v>
      </c>
      <c r="E13" s="8">
        <v>0</v>
      </c>
      <c r="F13" s="264">
        <v>0</v>
      </c>
      <c r="G13" s="88">
        <v>0</v>
      </c>
      <c r="H13" s="88">
        <v>0</v>
      </c>
      <c r="I13" s="88">
        <v>0</v>
      </c>
      <c r="J13" s="91">
        <v>0</v>
      </c>
    </row>
    <row r="14" spans="1:10" s="7" customFormat="1" ht="30" customHeight="1" x14ac:dyDescent="0.2">
      <c r="A14" s="27" t="s">
        <v>9</v>
      </c>
      <c r="B14" s="200">
        <v>78034</v>
      </c>
      <c r="C14" s="112">
        <v>78034</v>
      </c>
      <c r="D14" s="240">
        <v>49909.91</v>
      </c>
      <c r="E14" s="8">
        <v>19508</v>
      </c>
      <c r="F14" s="264">
        <v>0</v>
      </c>
      <c r="G14" s="88">
        <v>0</v>
      </c>
      <c r="H14" s="88">
        <v>0</v>
      </c>
      <c r="I14" s="88">
        <v>0</v>
      </c>
      <c r="J14" s="91">
        <v>0</v>
      </c>
    </row>
    <row r="15" spans="1:10" s="7" customFormat="1" ht="20.100000000000001" customHeight="1" x14ac:dyDescent="0.2">
      <c r="A15" s="27" t="s">
        <v>10</v>
      </c>
      <c r="B15" s="200">
        <v>5000</v>
      </c>
      <c r="C15" s="112">
        <v>5316.94</v>
      </c>
      <c r="D15" s="240">
        <v>18343.150000000001</v>
      </c>
      <c r="E15" s="8">
        <v>5000</v>
      </c>
      <c r="F15" s="264">
        <v>5000</v>
      </c>
      <c r="G15" s="88">
        <v>5000</v>
      </c>
      <c r="H15" s="88">
        <v>5000</v>
      </c>
      <c r="I15" s="88">
        <v>5000</v>
      </c>
      <c r="J15" s="91">
        <v>5000</v>
      </c>
    </row>
    <row r="16" spans="1:10" s="7" customFormat="1" ht="20.100000000000001" customHeight="1" x14ac:dyDescent="0.2">
      <c r="A16" s="27" t="s">
        <v>11</v>
      </c>
      <c r="B16" s="200">
        <v>0</v>
      </c>
      <c r="C16" s="112">
        <v>531833.99</v>
      </c>
      <c r="D16" s="240">
        <v>668498.87</v>
      </c>
      <c r="E16" s="8">
        <v>0</v>
      </c>
      <c r="F16" s="264">
        <v>0</v>
      </c>
      <c r="G16" s="88">
        <v>0</v>
      </c>
      <c r="H16" s="88">
        <v>0</v>
      </c>
      <c r="I16" s="88">
        <v>0</v>
      </c>
      <c r="J16" s="91">
        <v>0</v>
      </c>
    </row>
    <row r="17" spans="1:15" s="7" customFormat="1" ht="20.100000000000001" customHeight="1" x14ac:dyDescent="0.2">
      <c r="A17" s="27" t="s">
        <v>12</v>
      </c>
      <c r="B17" s="200">
        <v>16000</v>
      </c>
      <c r="C17" s="112">
        <v>16000</v>
      </c>
      <c r="D17" s="240">
        <v>22811.38</v>
      </c>
      <c r="E17" s="8">
        <v>17000</v>
      </c>
      <c r="F17" s="264">
        <v>9000</v>
      </c>
      <c r="G17" s="88">
        <v>9000</v>
      </c>
      <c r="H17" s="88">
        <v>9000</v>
      </c>
      <c r="I17" s="88">
        <v>9000</v>
      </c>
      <c r="J17" s="91">
        <v>9000</v>
      </c>
    </row>
    <row r="18" spans="1:15" s="7" customFormat="1" ht="30" customHeight="1" x14ac:dyDescent="0.2">
      <c r="A18" s="27" t="s">
        <v>13</v>
      </c>
      <c r="B18" s="200">
        <v>208661.3</v>
      </c>
      <c r="C18" s="112">
        <v>208661.3</v>
      </c>
      <c r="D18" s="240">
        <v>156495.98000000001</v>
      </c>
      <c r="E18" s="8">
        <v>214000.8</v>
      </c>
      <c r="F18" s="264">
        <v>214001</v>
      </c>
      <c r="G18" s="88">
        <v>214001</v>
      </c>
      <c r="H18" s="88">
        <v>214001</v>
      </c>
      <c r="I18" s="88">
        <v>214001</v>
      </c>
      <c r="J18" s="90">
        <v>214001</v>
      </c>
    </row>
    <row r="19" spans="1:15" s="7" customFormat="1" ht="30" customHeight="1" x14ac:dyDescent="0.2">
      <c r="A19" s="27" t="s">
        <v>101</v>
      </c>
      <c r="B19" s="200">
        <v>1530624</v>
      </c>
      <c r="C19" s="112">
        <v>1405410.48</v>
      </c>
      <c r="D19" s="240">
        <v>275601.99</v>
      </c>
      <c r="E19" s="8">
        <v>641609</v>
      </c>
      <c r="F19" s="264">
        <v>750000</v>
      </c>
      <c r="G19" s="88">
        <v>950000</v>
      </c>
      <c r="H19" s="88">
        <v>1550000</v>
      </c>
      <c r="I19" s="88">
        <v>1400000</v>
      </c>
      <c r="J19" s="91">
        <v>950000</v>
      </c>
    </row>
    <row r="20" spans="1:15" s="7" customFormat="1" ht="30" customHeight="1" x14ac:dyDescent="0.2">
      <c r="A20" s="27" t="s">
        <v>102</v>
      </c>
      <c r="B20" s="200">
        <v>92196</v>
      </c>
      <c r="C20" s="112">
        <v>82030.22</v>
      </c>
      <c r="D20" s="240">
        <v>8334.99</v>
      </c>
      <c r="E20" s="8">
        <v>26223</v>
      </c>
      <c r="F20" s="264">
        <v>60000</v>
      </c>
      <c r="G20" s="88">
        <v>40000</v>
      </c>
      <c r="H20" s="88">
        <v>40000</v>
      </c>
      <c r="I20" s="88">
        <v>40000</v>
      </c>
      <c r="J20" s="91">
        <v>40000</v>
      </c>
    </row>
    <row r="21" spans="1:15" s="7" customFormat="1" ht="20.100000000000001" customHeight="1" x14ac:dyDescent="0.2">
      <c r="A21" s="27" t="s">
        <v>14</v>
      </c>
      <c r="B21" s="200">
        <v>26225000</v>
      </c>
      <c r="C21" s="112">
        <v>25971265.079999998</v>
      </c>
      <c r="D21" s="240">
        <v>20787442.629999999</v>
      </c>
      <c r="E21" s="8">
        <v>27760000</v>
      </c>
      <c r="F21" s="264">
        <v>29816000</v>
      </c>
      <c r="G21" s="88">
        <v>31759000</v>
      </c>
      <c r="H21" s="88">
        <v>32934000</v>
      </c>
      <c r="I21" s="88">
        <v>34156000</v>
      </c>
      <c r="J21" s="91">
        <v>35428000</v>
      </c>
    </row>
    <row r="22" spans="1:15" s="7" customFormat="1" ht="20.100000000000001" customHeight="1" x14ac:dyDescent="0.2">
      <c r="A22" s="27" t="s">
        <v>103</v>
      </c>
      <c r="B22" s="200">
        <v>0</v>
      </c>
      <c r="C22" s="112">
        <v>2714194.06</v>
      </c>
      <c r="D22" s="240">
        <v>2714695.1</v>
      </c>
      <c r="E22" s="8">
        <v>2741336</v>
      </c>
      <c r="F22" s="264">
        <v>2851000</v>
      </c>
      <c r="G22" s="88">
        <v>2937000</v>
      </c>
      <c r="H22" s="88">
        <v>2995000</v>
      </c>
      <c r="I22" s="88">
        <v>3055000</v>
      </c>
      <c r="J22" s="91">
        <v>3116000</v>
      </c>
    </row>
    <row r="23" spans="1:15" s="7" customFormat="1" ht="20.100000000000001" customHeight="1" x14ac:dyDescent="0.2">
      <c r="A23" s="27" t="s">
        <v>82</v>
      </c>
      <c r="B23" s="200">
        <v>0</v>
      </c>
      <c r="C23" s="112">
        <v>558431.76</v>
      </c>
      <c r="D23" s="240">
        <v>418824</v>
      </c>
      <c r="E23" s="8">
        <v>642754</v>
      </c>
      <c r="F23" s="264">
        <v>715000</v>
      </c>
      <c r="G23" s="88">
        <v>750000</v>
      </c>
      <c r="H23" s="88">
        <v>773000</v>
      </c>
      <c r="I23" s="88">
        <v>789000</v>
      </c>
      <c r="J23" s="91">
        <v>805000</v>
      </c>
    </row>
    <row r="24" spans="1:15" s="10" customFormat="1" ht="20.100000000000001" customHeight="1" x14ac:dyDescent="0.2">
      <c r="A24" s="27" t="s">
        <v>15</v>
      </c>
      <c r="B24" s="200">
        <v>0</v>
      </c>
      <c r="C24" s="112">
        <v>4454361.59</v>
      </c>
      <c r="D24" s="240">
        <v>3563286.58</v>
      </c>
      <c r="E24" s="8">
        <v>0</v>
      </c>
      <c r="F24" s="264">
        <v>0</v>
      </c>
      <c r="G24" s="88">
        <v>0</v>
      </c>
      <c r="H24" s="88">
        <v>0</v>
      </c>
      <c r="I24" s="88">
        <v>0</v>
      </c>
      <c r="J24" s="91">
        <v>0</v>
      </c>
      <c r="K24" s="15"/>
      <c r="L24" s="15"/>
      <c r="M24" s="15"/>
    </row>
    <row r="25" spans="1:15" s="10" customFormat="1" ht="20.100000000000001" customHeight="1" x14ac:dyDescent="0.2">
      <c r="A25" s="27" t="s">
        <v>16</v>
      </c>
      <c r="B25" s="200">
        <v>220000</v>
      </c>
      <c r="C25" s="112">
        <v>220000</v>
      </c>
      <c r="D25" s="240">
        <v>140225.67000000001</v>
      </c>
      <c r="E25" s="8">
        <v>220000</v>
      </c>
      <c r="F25" s="264">
        <v>187000</v>
      </c>
      <c r="G25" s="88">
        <v>207000</v>
      </c>
      <c r="H25" s="88">
        <v>232000</v>
      </c>
      <c r="I25" s="88">
        <v>258000</v>
      </c>
      <c r="J25" s="91">
        <v>286000</v>
      </c>
    </row>
    <row r="26" spans="1:15" s="10" customFormat="1" ht="20.100000000000001" customHeight="1" x14ac:dyDescent="0.2">
      <c r="A26" s="27" t="s">
        <v>17</v>
      </c>
      <c r="B26" s="200">
        <v>50000</v>
      </c>
      <c r="C26" s="112">
        <v>50000</v>
      </c>
      <c r="D26" s="240">
        <v>29722.959999999999</v>
      </c>
      <c r="E26" s="8">
        <v>53000</v>
      </c>
      <c r="F26" s="264">
        <v>56000</v>
      </c>
      <c r="G26" s="88">
        <v>60000</v>
      </c>
      <c r="H26" s="88">
        <v>61000</v>
      </c>
      <c r="I26" s="88">
        <v>62000</v>
      </c>
      <c r="J26" s="91">
        <v>63000</v>
      </c>
      <c r="K26" s="15"/>
      <c r="L26" s="15"/>
      <c r="M26" s="15"/>
      <c r="N26" s="15"/>
      <c r="O26" s="15"/>
    </row>
    <row r="27" spans="1:15" s="10" customFormat="1" ht="20.100000000000001" customHeight="1" x14ac:dyDescent="0.2">
      <c r="A27" s="28" t="s">
        <v>83</v>
      </c>
      <c r="B27" s="201">
        <v>0</v>
      </c>
      <c r="C27" s="114">
        <v>0</v>
      </c>
      <c r="D27" s="241">
        <v>0</v>
      </c>
      <c r="E27" s="11">
        <v>78913</v>
      </c>
      <c r="F27" s="265">
        <v>71000</v>
      </c>
      <c r="G27" s="92">
        <v>73000</v>
      </c>
      <c r="H27" s="92">
        <v>75000</v>
      </c>
      <c r="I27" s="92">
        <v>76000</v>
      </c>
      <c r="J27" s="93">
        <v>78000</v>
      </c>
    </row>
    <row r="28" spans="1:15" s="10" customFormat="1" ht="20.100000000000001" customHeight="1" x14ac:dyDescent="0.2">
      <c r="A28" s="28" t="s">
        <v>84</v>
      </c>
      <c r="B28" s="200">
        <v>0</v>
      </c>
      <c r="C28" s="114">
        <v>0</v>
      </c>
      <c r="D28" s="241">
        <v>0</v>
      </c>
      <c r="E28" s="11">
        <v>251886</v>
      </c>
      <c r="F28" s="265">
        <v>282000</v>
      </c>
      <c r="G28" s="92">
        <v>295000</v>
      </c>
      <c r="H28" s="92">
        <v>293000</v>
      </c>
      <c r="I28" s="92">
        <v>361000</v>
      </c>
      <c r="J28" s="93">
        <v>327000</v>
      </c>
    </row>
    <row r="29" spans="1:15" s="7" customFormat="1" ht="20.100000000000001" customHeight="1" thickBot="1" x14ac:dyDescent="0.25">
      <c r="A29" s="191" t="s">
        <v>18</v>
      </c>
      <c r="B29" s="202">
        <v>0</v>
      </c>
      <c r="C29" s="193">
        <v>1891.33</v>
      </c>
      <c r="D29" s="242">
        <v>1909.17</v>
      </c>
      <c r="E29" s="192">
        <v>0</v>
      </c>
      <c r="F29" s="266">
        <v>0</v>
      </c>
      <c r="G29" s="195">
        <v>0</v>
      </c>
      <c r="H29" s="195">
        <v>0</v>
      </c>
      <c r="I29" s="195">
        <v>0</v>
      </c>
      <c r="J29" s="196">
        <v>0</v>
      </c>
    </row>
    <row r="30" spans="1:15" s="13" customFormat="1" ht="20.25" customHeight="1" thickBot="1" x14ac:dyDescent="0.25">
      <c r="A30" s="29" t="s">
        <v>19</v>
      </c>
      <c r="B30" s="203">
        <f t="shared" ref="B30:J30" si="0">SUM(B8:B29)</f>
        <v>42019515.299999997</v>
      </c>
      <c r="C30" s="115">
        <f t="shared" si="0"/>
        <v>49930479.450000003</v>
      </c>
      <c r="D30" s="243">
        <f t="shared" si="0"/>
        <v>40168264.170000002</v>
      </c>
      <c r="E30" s="12">
        <f t="shared" si="0"/>
        <v>47802229.799999997</v>
      </c>
      <c r="F30" s="267">
        <f t="shared" si="0"/>
        <v>50627001</v>
      </c>
      <c r="G30" s="94">
        <f t="shared" si="0"/>
        <v>53410001</v>
      </c>
      <c r="H30" s="94">
        <f t="shared" si="0"/>
        <v>55792001</v>
      </c>
      <c r="I30" s="94">
        <f t="shared" si="0"/>
        <v>57536001</v>
      </c>
      <c r="J30" s="95">
        <f t="shared" si="0"/>
        <v>58932001</v>
      </c>
    </row>
    <row r="31" spans="1:15" s="7" customFormat="1" ht="20.100000000000001" customHeight="1" x14ac:dyDescent="0.2">
      <c r="A31" s="30"/>
      <c r="B31" s="204"/>
      <c r="C31" s="187"/>
      <c r="D31" s="244"/>
      <c r="E31" s="17"/>
      <c r="F31" s="268"/>
      <c r="G31" s="87"/>
      <c r="H31" s="87"/>
      <c r="I31" s="96"/>
      <c r="J31" s="97"/>
    </row>
    <row r="32" spans="1:15" s="7" customFormat="1" ht="28.5" customHeight="1" x14ac:dyDescent="0.2">
      <c r="A32" s="31" t="s">
        <v>20</v>
      </c>
      <c r="B32" s="205"/>
      <c r="C32" s="112"/>
      <c r="D32" s="240"/>
      <c r="E32" s="8"/>
      <c r="F32" s="264"/>
      <c r="G32" s="88"/>
      <c r="H32" s="88"/>
      <c r="I32" s="88"/>
      <c r="J32" s="91"/>
    </row>
    <row r="33" spans="1:10" s="7" customFormat="1" ht="20.100000000000001" customHeight="1" x14ac:dyDescent="0.2">
      <c r="A33" s="27" t="s">
        <v>21</v>
      </c>
      <c r="B33" s="200">
        <v>0</v>
      </c>
      <c r="C33" s="112">
        <v>3857952.02</v>
      </c>
      <c r="D33" s="240">
        <v>591925.04</v>
      </c>
      <c r="E33" s="8">
        <v>0</v>
      </c>
      <c r="F33" s="264">
        <v>0</v>
      </c>
      <c r="G33" s="88">
        <v>0</v>
      </c>
      <c r="H33" s="88">
        <v>0</v>
      </c>
      <c r="I33" s="88">
        <v>0</v>
      </c>
      <c r="J33" s="91">
        <v>0</v>
      </c>
    </row>
    <row r="34" spans="1:10" s="7" customFormat="1" ht="30" customHeight="1" x14ac:dyDescent="0.2">
      <c r="A34" s="27" t="s">
        <v>22</v>
      </c>
      <c r="B34" s="200">
        <v>10000</v>
      </c>
      <c r="C34" s="112">
        <v>10822.01</v>
      </c>
      <c r="D34" s="240">
        <v>10822.01</v>
      </c>
      <c r="E34" s="8">
        <v>10000</v>
      </c>
      <c r="F34" s="264">
        <v>10000</v>
      </c>
      <c r="G34" s="88">
        <v>10000</v>
      </c>
      <c r="H34" s="88">
        <v>10000</v>
      </c>
      <c r="I34" s="88">
        <v>10000</v>
      </c>
      <c r="J34" s="91">
        <v>10000</v>
      </c>
    </row>
    <row r="35" spans="1:10" s="7" customFormat="1" ht="30" customHeight="1" x14ac:dyDescent="0.2">
      <c r="A35" s="27" t="s">
        <v>95</v>
      </c>
      <c r="B35" s="200">
        <v>0</v>
      </c>
      <c r="C35" s="112">
        <v>24152.86</v>
      </c>
      <c r="D35" s="240">
        <v>24152.86</v>
      </c>
      <c r="E35" s="8">
        <v>19562</v>
      </c>
      <c r="F35" s="264">
        <v>0</v>
      </c>
      <c r="G35" s="88">
        <v>0</v>
      </c>
      <c r="H35" s="88">
        <v>0</v>
      </c>
      <c r="I35" s="88">
        <v>0</v>
      </c>
      <c r="J35" s="91">
        <v>0</v>
      </c>
    </row>
    <row r="36" spans="1:10" s="7" customFormat="1" ht="30" customHeight="1" x14ac:dyDescent="0.2">
      <c r="A36" s="165" t="s">
        <v>23</v>
      </c>
      <c r="B36" s="206">
        <f>+B58+B63</f>
        <v>1579703</v>
      </c>
      <c r="C36" s="167">
        <v>1579703</v>
      </c>
      <c r="D36" s="245">
        <v>285000</v>
      </c>
      <c r="E36" s="166">
        <v>1006026</v>
      </c>
      <c r="F36" s="269">
        <v>163421</v>
      </c>
      <c r="G36" s="168">
        <v>0</v>
      </c>
      <c r="H36" s="168">
        <v>0</v>
      </c>
      <c r="I36" s="168">
        <v>0</v>
      </c>
      <c r="J36" s="169">
        <v>0</v>
      </c>
    </row>
    <row r="37" spans="1:10" s="129" customFormat="1" ht="30" customHeight="1" x14ac:dyDescent="0.2">
      <c r="A37" s="175" t="s">
        <v>24</v>
      </c>
      <c r="B37" s="207">
        <v>385472</v>
      </c>
      <c r="C37" s="177">
        <v>385472</v>
      </c>
      <c r="D37" s="246">
        <v>0</v>
      </c>
      <c r="E37" s="176">
        <v>377022</v>
      </c>
      <c r="F37" s="309">
        <v>300000</v>
      </c>
      <c r="G37" s="178">
        <v>500000</v>
      </c>
      <c r="H37" s="178">
        <v>0</v>
      </c>
      <c r="I37" s="178">
        <v>0</v>
      </c>
      <c r="J37" s="179">
        <v>0</v>
      </c>
    </row>
    <row r="38" spans="1:10" s="164" customFormat="1" ht="30" customHeight="1" thickBot="1" x14ac:dyDescent="0.25">
      <c r="A38" s="131" t="s">
        <v>25</v>
      </c>
      <c r="B38" s="208">
        <v>1389497</v>
      </c>
      <c r="C38" s="161">
        <v>1389497</v>
      </c>
      <c r="D38" s="247">
        <v>0</v>
      </c>
      <c r="E38" s="132">
        <v>575227</v>
      </c>
      <c r="F38" s="310">
        <v>400000</v>
      </c>
      <c r="G38" s="162">
        <v>700000</v>
      </c>
      <c r="H38" s="162">
        <v>0</v>
      </c>
      <c r="I38" s="162">
        <v>0</v>
      </c>
      <c r="J38" s="163">
        <v>0</v>
      </c>
    </row>
    <row r="39" spans="1:10" s="13" customFormat="1" ht="20.25" customHeight="1" thickBot="1" x14ac:dyDescent="0.25">
      <c r="A39" s="29" t="s">
        <v>27</v>
      </c>
      <c r="B39" s="203">
        <f t="shared" ref="B39:J39" si="1">SUM(B30:B38)</f>
        <v>45384187.299999997</v>
      </c>
      <c r="C39" s="115">
        <f t="shared" si="1"/>
        <v>57178078.340000004</v>
      </c>
      <c r="D39" s="243">
        <f t="shared" si="1"/>
        <v>41080164.079999998</v>
      </c>
      <c r="E39" s="12">
        <f t="shared" si="1"/>
        <v>49790066.799999997</v>
      </c>
      <c r="F39" s="267">
        <f t="shared" si="1"/>
        <v>51500422</v>
      </c>
      <c r="G39" s="94">
        <f t="shared" si="1"/>
        <v>54620001</v>
      </c>
      <c r="H39" s="94">
        <f t="shared" si="1"/>
        <v>55802001</v>
      </c>
      <c r="I39" s="94">
        <f t="shared" si="1"/>
        <v>57546001</v>
      </c>
      <c r="J39" s="95">
        <f t="shared" si="1"/>
        <v>58942001</v>
      </c>
    </row>
    <row r="40" spans="1:10" ht="20.100000000000001" customHeight="1" x14ac:dyDescent="0.2">
      <c r="A40" s="32"/>
      <c r="B40" s="209"/>
      <c r="C40" s="116"/>
      <c r="D40" s="248"/>
      <c r="E40" s="286"/>
      <c r="F40" s="270"/>
      <c r="G40" s="98"/>
      <c r="H40" s="98"/>
      <c r="I40" s="99"/>
      <c r="J40" s="100"/>
    </row>
    <row r="41" spans="1:10" ht="20.100000000000001" customHeight="1" x14ac:dyDescent="0.2">
      <c r="A41" s="33" t="s">
        <v>28</v>
      </c>
      <c r="B41" s="210"/>
      <c r="C41" s="36"/>
      <c r="D41" s="249"/>
      <c r="E41" s="287"/>
      <c r="F41" s="271"/>
      <c r="G41" s="101"/>
      <c r="H41" s="101"/>
      <c r="I41" s="101"/>
      <c r="J41" s="102"/>
    </row>
    <row r="42" spans="1:10" x14ac:dyDescent="0.2">
      <c r="A42" s="34" t="s">
        <v>29</v>
      </c>
      <c r="B42" s="211">
        <f>SUM(B47:B49)</f>
        <v>10507832</v>
      </c>
      <c r="C42" s="117">
        <f>SUM(C47:C49)</f>
        <v>11929796.23</v>
      </c>
      <c r="D42" s="250">
        <f t="shared" ref="D42:J42" si="2">SUM(D47:D49)</f>
        <v>9096117.1699999999</v>
      </c>
      <c r="E42" s="35">
        <f t="shared" si="2"/>
        <v>12438008</v>
      </c>
      <c r="F42" s="272">
        <f t="shared" si="2"/>
        <v>13110582.690000001</v>
      </c>
      <c r="G42" s="103">
        <f t="shared" si="2"/>
        <v>13837490.170700001</v>
      </c>
      <c r="H42" s="103">
        <f t="shared" si="2"/>
        <v>14253214.875821002</v>
      </c>
      <c r="I42" s="103">
        <f t="shared" si="2"/>
        <v>15333931.322095631</v>
      </c>
      <c r="J42" s="104">
        <f t="shared" si="2"/>
        <v>15720819.261758499</v>
      </c>
    </row>
    <row r="43" spans="1:10" s="149" customFormat="1" x14ac:dyDescent="0.2">
      <c r="A43" s="144" t="s">
        <v>88</v>
      </c>
      <c r="B43" s="212"/>
      <c r="C43" s="146"/>
      <c r="D43" s="251"/>
      <c r="E43" s="145"/>
      <c r="F43" s="273"/>
      <c r="G43" s="147"/>
      <c r="H43" s="147"/>
      <c r="I43" s="147"/>
      <c r="J43" s="148"/>
    </row>
    <row r="44" spans="1:10" s="149" customFormat="1" x14ac:dyDescent="0.2">
      <c r="A44" s="144" t="s">
        <v>89</v>
      </c>
      <c r="B44" s="213">
        <v>1865099</v>
      </c>
      <c r="C44" s="151">
        <v>2257558.42</v>
      </c>
      <c r="D44" s="252">
        <v>1695226.72</v>
      </c>
      <c r="E44" s="150">
        <v>2559288</v>
      </c>
      <c r="F44" s="274">
        <v>2014000</v>
      </c>
      <c r="G44" s="152">
        <v>2396000</v>
      </c>
      <c r="H44" s="152">
        <v>2646000</v>
      </c>
      <c r="I44" s="152">
        <v>2914000</v>
      </c>
      <c r="J44" s="153">
        <v>3197000</v>
      </c>
    </row>
    <row r="45" spans="1:10" s="149" customFormat="1" x14ac:dyDescent="0.2">
      <c r="A45" s="144" t="s">
        <v>90</v>
      </c>
      <c r="B45" s="213">
        <v>2072052</v>
      </c>
      <c r="C45" s="151">
        <v>2391078.12</v>
      </c>
      <c r="D45" s="252">
        <v>2069430.17</v>
      </c>
      <c r="E45" s="150">
        <v>2603397</v>
      </c>
      <c r="F45" s="274">
        <v>3633000</v>
      </c>
      <c r="G45" s="152">
        <v>3784000</v>
      </c>
      <c r="H45" s="152">
        <v>3750000</v>
      </c>
      <c r="I45" s="152">
        <v>4357000</v>
      </c>
      <c r="J45" s="153">
        <v>4249000</v>
      </c>
    </row>
    <row r="46" spans="1:10" s="149" customFormat="1" x14ac:dyDescent="0.2">
      <c r="A46" s="144" t="s">
        <v>100</v>
      </c>
      <c r="B46" s="213"/>
      <c r="C46" s="151"/>
      <c r="D46" s="252"/>
      <c r="E46" s="150"/>
      <c r="F46" s="274">
        <v>840000</v>
      </c>
      <c r="G46" s="152">
        <v>884000</v>
      </c>
      <c r="H46" s="152">
        <v>759000</v>
      </c>
      <c r="I46" s="152">
        <v>1298000</v>
      </c>
      <c r="J46" s="153">
        <v>1330000</v>
      </c>
    </row>
    <row r="47" spans="1:10" s="149" customFormat="1" x14ac:dyDescent="0.2">
      <c r="A47" s="144" t="s">
        <v>91</v>
      </c>
      <c r="B47" s="212">
        <f t="shared" ref="B47:J47" si="3">B44+B45</f>
        <v>3937151</v>
      </c>
      <c r="C47" s="146">
        <f t="shared" si="3"/>
        <v>4648636.54</v>
      </c>
      <c r="D47" s="251">
        <f t="shared" si="3"/>
        <v>3764656.8899999997</v>
      </c>
      <c r="E47" s="145">
        <f t="shared" si="3"/>
        <v>5162685</v>
      </c>
      <c r="F47" s="273">
        <f t="shared" si="3"/>
        <v>5647000</v>
      </c>
      <c r="G47" s="147">
        <f t="shared" si="3"/>
        <v>6180000</v>
      </c>
      <c r="H47" s="147">
        <f t="shared" si="3"/>
        <v>6396000</v>
      </c>
      <c r="I47" s="147">
        <f t="shared" si="3"/>
        <v>7271000</v>
      </c>
      <c r="J47" s="148">
        <f t="shared" si="3"/>
        <v>7446000</v>
      </c>
    </row>
    <row r="48" spans="1:10" s="149" customFormat="1" x14ac:dyDescent="0.2">
      <c r="A48" s="144" t="s">
        <v>123</v>
      </c>
      <c r="B48" s="212">
        <v>330250</v>
      </c>
      <c r="C48" s="146">
        <v>882250</v>
      </c>
      <c r="D48" s="251">
        <v>830250</v>
      </c>
      <c r="E48" s="145">
        <v>1000000</v>
      </c>
      <c r="F48" s="273">
        <v>1000000</v>
      </c>
      <c r="G48" s="147">
        <v>1000000</v>
      </c>
      <c r="H48" s="147">
        <v>1000000</v>
      </c>
      <c r="I48" s="147">
        <v>1000000</v>
      </c>
      <c r="J48" s="148">
        <v>1000000</v>
      </c>
    </row>
    <row r="49" spans="1:10" s="149" customFormat="1" x14ac:dyDescent="0.2">
      <c r="A49" s="144" t="s">
        <v>92</v>
      </c>
      <c r="B49" s="212">
        <v>6240431</v>
      </c>
      <c r="C49" s="146">
        <v>6398909.6900000004</v>
      </c>
      <c r="D49" s="251">
        <v>4501210.28</v>
      </c>
      <c r="E49" s="145">
        <v>6275323</v>
      </c>
      <c r="F49" s="273">
        <f>E49/100*103</f>
        <v>6463582.6900000004</v>
      </c>
      <c r="G49" s="147">
        <f t="shared" ref="G49:J49" si="4">F49/100*103</f>
        <v>6657490.1707000006</v>
      </c>
      <c r="H49" s="147">
        <f t="shared" si="4"/>
        <v>6857214.8758210009</v>
      </c>
      <c r="I49" s="147">
        <f t="shared" si="4"/>
        <v>7062931.3220956307</v>
      </c>
      <c r="J49" s="148">
        <f t="shared" si="4"/>
        <v>7274819.2617584998</v>
      </c>
    </row>
    <row r="50" spans="1:10" x14ac:dyDescent="0.2">
      <c r="A50" s="34"/>
      <c r="B50" s="211"/>
      <c r="C50" s="117"/>
      <c r="D50" s="250"/>
      <c r="E50" s="35"/>
      <c r="F50" s="272"/>
      <c r="G50" s="103"/>
      <c r="H50" s="103"/>
      <c r="I50" s="103"/>
      <c r="J50" s="104"/>
    </row>
    <row r="51" spans="1:10" ht="20.100000000000001" customHeight="1" x14ac:dyDescent="0.2">
      <c r="A51" s="34" t="s">
        <v>30</v>
      </c>
      <c r="B51" s="211">
        <v>580700</v>
      </c>
      <c r="C51" s="117">
        <v>1042899.04</v>
      </c>
      <c r="D51" s="250">
        <v>338344.08</v>
      </c>
      <c r="E51" s="35">
        <v>924400</v>
      </c>
      <c r="F51" s="272">
        <v>700000</v>
      </c>
      <c r="G51" s="103">
        <v>700000</v>
      </c>
      <c r="H51" s="103">
        <v>700000</v>
      </c>
      <c r="I51" s="103">
        <v>700000</v>
      </c>
      <c r="J51" s="104">
        <v>700000</v>
      </c>
    </row>
    <row r="52" spans="1:10" ht="60" x14ac:dyDescent="0.2">
      <c r="A52" s="34" t="s">
        <v>31</v>
      </c>
      <c r="B52" s="211">
        <v>0</v>
      </c>
      <c r="C52" s="117">
        <v>1250</v>
      </c>
      <c r="D52" s="250">
        <v>0</v>
      </c>
      <c r="E52" s="35">
        <v>0</v>
      </c>
      <c r="F52" s="272">
        <v>0</v>
      </c>
      <c r="G52" s="103">
        <v>0</v>
      </c>
      <c r="H52" s="103">
        <v>0</v>
      </c>
      <c r="I52" s="103">
        <v>0</v>
      </c>
      <c r="J52" s="104">
        <v>0</v>
      </c>
    </row>
    <row r="53" spans="1:10" ht="20.100000000000001" customHeight="1" x14ac:dyDescent="0.2">
      <c r="A53" s="34" t="s">
        <v>32</v>
      </c>
      <c r="B53" s="211">
        <v>10000</v>
      </c>
      <c r="C53" s="117">
        <v>10822.01</v>
      </c>
      <c r="D53" s="250">
        <v>0</v>
      </c>
      <c r="E53" s="35">
        <v>10000</v>
      </c>
      <c r="F53" s="272">
        <v>10000</v>
      </c>
      <c r="G53" s="103">
        <v>10000</v>
      </c>
      <c r="H53" s="103">
        <v>10000</v>
      </c>
      <c r="I53" s="103">
        <v>10000</v>
      </c>
      <c r="J53" s="104">
        <v>10000</v>
      </c>
    </row>
    <row r="54" spans="1:10" ht="20.100000000000001" customHeight="1" x14ac:dyDescent="0.2">
      <c r="A54" s="34" t="s">
        <v>33</v>
      </c>
      <c r="B54" s="211">
        <v>20000</v>
      </c>
      <c r="C54" s="117">
        <v>49740.32</v>
      </c>
      <c r="D54" s="250">
        <v>907.15</v>
      </c>
      <c r="E54" s="35">
        <v>20000</v>
      </c>
      <c r="F54" s="272">
        <v>20000</v>
      </c>
      <c r="G54" s="103">
        <v>20000</v>
      </c>
      <c r="H54" s="103">
        <v>20000</v>
      </c>
      <c r="I54" s="103">
        <v>20000</v>
      </c>
      <c r="J54" s="104">
        <v>20000</v>
      </c>
    </row>
    <row r="55" spans="1:10" s="14" customFormat="1" ht="29.85" customHeight="1" x14ac:dyDescent="0.2">
      <c r="A55" s="34" t="s">
        <v>34</v>
      </c>
      <c r="B55" s="211">
        <v>0</v>
      </c>
      <c r="C55" s="117">
        <v>4128.5600000000004</v>
      </c>
      <c r="D55" s="250">
        <v>283.63</v>
      </c>
      <c r="E55" s="35">
        <v>0</v>
      </c>
      <c r="F55" s="272">
        <v>0</v>
      </c>
      <c r="G55" s="103">
        <v>0</v>
      </c>
      <c r="H55" s="103">
        <v>0</v>
      </c>
      <c r="I55" s="103">
        <v>0</v>
      </c>
      <c r="J55" s="104">
        <v>0</v>
      </c>
    </row>
    <row r="56" spans="1:10" ht="20.100000000000001" customHeight="1" x14ac:dyDescent="0.2">
      <c r="A56" s="34" t="s">
        <v>35</v>
      </c>
      <c r="B56" s="211">
        <v>40000</v>
      </c>
      <c r="C56" s="117">
        <v>329202.95</v>
      </c>
      <c r="D56" s="250">
        <v>192407.39</v>
      </c>
      <c r="E56" s="35">
        <v>40000</v>
      </c>
      <c r="F56" s="272">
        <v>40000</v>
      </c>
      <c r="G56" s="103">
        <v>40000</v>
      </c>
      <c r="H56" s="103">
        <v>40000</v>
      </c>
      <c r="I56" s="103">
        <v>40000</v>
      </c>
      <c r="J56" s="106">
        <v>40000</v>
      </c>
    </row>
    <row r="57" spans="1:10" ht="30" x14ac:dyDescent="0.2">
      <c r="A57" s="34" t="s">
        <v>36</v>
      </c>
      <c r="B57" s="211">
        <v>600000</v>
      </c>
      <c r="C57" s="117">
        <v>1008327.7</v>
      </c>
      <c r="D57" s="250">
        <v>308885.43</v>
      </c>
      <c r="E57" s="35">
        <v>925000</v>
      </c>
      <c r="F57" s="272">
        <v>700000</v>
      </c>
      <c r="G57" s="103">
        <v>750000</v>
      </c>
      <c r="H57" s="103">
        <v>750000</v>
      </c>
      <c r="I57" s="103">
        <v>800000</v>
      </c>
      <c r="J57" s="104">
        <v>800000</v>
      </c>
    </row>
    <row r="58" spans="1:10" s="14" customFormat="1" ht="29.85" customHeight="1" x14ac:dyDescent="0.2">
      <c r="A58" s="170" t="s">
        <v>37</v>
      </c>
      <c r="B58" s="214">
        <v>1296000</v>
      </c>
      <c r="C58" s="172">
        <v>1459071.83</v>
      </c>
      <c r="D58" s="253">
        <v>487329.73</v>
      </c>
      <c r="E58" s="171">
        <v>951491</v>
      </c>
      <c r="F58" s="275">
        <v>65000</v>
      </c>
      <c r="G58" s="173">
        <v>0</v>
      </c>
      <c r="H58" s="173">
        <v>0</v>
      </c>
      <c r="I58" s="173">
        <v>0</v>
      </c>
      <c r="J58" s="174">
        <v>0</v>
      </c>
    </row>
    <row r="59" spans="1:10" s="130" customFormat="1" ht="30" customHeight="1" x14ac:dyDescent="0.2">
      <c r="A59" s="180" t="s">
        <v>38</v>
      </c>
      <c r="B59" s="215">
        <v>497240</v>
      </c>
      <c r="C59" s="182">
        <v>1927779.35</v>
      </c>
      <c r="D59" s="254">
        <v>951459.78</v>
      </c>
      <c r="E59" s="181">
        <v>0</v>
      </c>
      <c r="F59" s="276">
        <v>0</v>
      </c>
      <c r="G59" s="183">
        <v>0</v>
      </c>
      <c r="H59" s="183">
        <v>0</v>
      </c>
      <c r="I59" s="183">
        <v>0</v>
      </c>
      <c r="J59" s="184">
        <v>0</v>
      </c>
    </row>
    <row r="60" spans="1:10" s="138" customFormat="1" ht="30" customHeight="1" x14ac:dyDescent="0.2">
      <c r="A60" s="133" t="s">
        <v>39</v>
      </c>
      <c r="B60" s="216">
        <v>349860</v>
      </c>
      <c r="C60" s="135">
        <v>824328.95</v>
      </c>
      <c r="D60" s="255">
        <v>449504.41</v>
      </c>
      <c r="E60" s="134">
        <v>50420</v>
      </c>
      <c r="F60" s="277">
        <v>40000</v>
      </c>
      <c r="G60" s="136">
        <v>0</v>
      </c>
      <c r="H60" s="136">
        <v>0</v>
      </c>
      <c r="I60" s="136">
        <v>0</v>
      </c>
      <c r="J60" s="137">
        <v>0</v>
      </c>
    </row>
    <row r="61" spans="1:10" s="130" customFormat="1" ht="30" customHeight="1" x14ac:dyDescent="0.2">
      <c r="A61" s="180" t="s">
        <v>40</v>
      </c>
      <c r="B61" s="215">
        <v>1296824</v>
      </c>
      <c r="C61" s="182">
        <v>1886266.26</v>
      </c>
      <c r="D61" s="254">
        <v>714286.78</v>
      </c>
      <c r="E61" s="181">
        <v>966791</v>
      </c>
      <c r="F61" s="276">
        <v>1200000</v>
      </c>
      <c r="G61" s="183">
        <v>1550000</v>
      </c>
      <c r="H61" s="183">
        <v>1200000</v>
      </c>
      <c r="I61" s="183">
        <v>900000</v>
      </c>
      <c r="J61" s="184">
        <v>750000</v>
      </c>
    </row>
    <row r="62" spans="1:10" s="138" customFormat="1" ht="30" customHeight="1" x14ac:dyDescent="0.2">
      <c r="A62" s="133" t="s">
        <v>41</v>
      </c>
      <c r="B62" s="216">
        <v>1097422</v>
      </c>
      <c r="C62" s="135">
        <v>941421.74</v>
      </c>
      <c r="D62" s="255">
        <v>60071.519999999997</v>
      </c>
      <c r="E62" s="134">
        <v>761474</v>
      </c>
      <c r="F62" s="277">
        <v>1150000</v>
      </c>
      <c r="G62" s="136">
        <v>1400000</v>
      </c>
      <c r="H62" s="136">
        <v>950000</v>
      </c>
      <c r="I62" s="136">
        <v>750000</v>
      </c>
      <c r="J62" s="137">
        <v>550000</v>
      </c>
    </row>
    <row r="63" spans="1:10" ht="30" customHeight="1" x14ac:dyDescent="0.2">
      <c r="A63" s="170" t="s">
        <v>42</v>
      </c>
      <c r="B63" s="214">
        <v>283703</v>
      </c>
      <c r="C63" s="172">
        <v>283703</v>
      </c>
      <c r="D63" s="253">
        <v>242.2</v>
      </c>
      <c r="E63" s="171">
        <v>54535</v>
      </c>
      <c r="F63" s="275">
        <v>98421</v>
      </c>
      <c r="G63" s="173">
        <v>0</v>
      </c>
      <c r="H63" s="173">
        <v>0</v>
      </c>
      <c r="I63" s="173">
        <v>0</v>
      </c>
      <c r="J63" s="174">
        <v>0</v>
      </c>
    </row>
    <row r="64" spans="1:10" s="130" customFormat="1" ht="33" customHeight="1" x14ac:dyDescent="0.2">
      <c r="A64" s="180" t="s">
        <v>43</v>
      </c>
      <c r="B64" s="215">
        <v>214228</v>
      </c>
      <c r="C64" s="182">
        <v>290644.26</v>
      </c>
      <c r="D64" s="254">
        <v>24044.46</v>
      </c>
      <c r="E64" s="181">
        <v>78063</v>
      </c>
      <c r="F64" s="276">
        <v>50000</v>
      </c>
      <c r="G64" s="183">
        <v>50000</v>
      </c>
      <c r="H64" s="183">
        <v>50000</v>
      </c>
      <c r="I64" s="183">
        <v>50000</v>
      </c>
      <c r="J64" s="184">
        <v>50000</v>
      </c>
    </row>
    <row r="65" spans="1:10" s="138" customFormat="1" ht="30.75" customHeight="1" x14ac:dyDescent="0.2">
      <c r="A65" s="133" t="s">
        <v>44</v>
      </c>
      <c r="B65" s="216">
        <v>342215</v>
      </c>
      <c r="C65" s="135">
        <v>343955.72</v>
      </c>
      <c r="D65" s="255">
        <v>52092.78</v>
      </c>
      <c r="E65" s="134">
        <v>213333</v>
      </c>
      <c r="F65" s="277">
        <v>110000</v>
      </c>
      <c r="G65" s="136">
        <v>110000</v>
      </c>
      <c r="H65" s="136">
        <v>110000</v>
      </c>
      <c r="I65" s="136">
        <v>110000</v>
      </c>
      <c r="J65" s="137">
        <v>110000</v>
      </c>
    </row>
    <row r="66" spans="1:10" ht="20.100000000000001" customHeight="1" x14ac:dyDescent="0.2">
      <c r="A66" s="34" t="s">
        <v>45</v>
      </c>
      <c r="B66" s="211">
        <v>47298.3</v>
      </c>
      <c r="C66" s="117">
        <v>241993.53</v>
      </c>
      <c r="D66" s="250">
        <v>0</v>
      </c>
      <c r="E66" s="35">
        <v>126600.8</v>
      </c>
      <c r="F66" s="272">
        <v>90800</v>
      </c>
      <c r="G66" s="103">
        <v>63203</v>
      </c>
      <c r="H66" s="103">
        <v>62538</v>
      </c>
      <c r="I66" s="103">
        <v>40415</v>
      </c>
      <c r="J66" s="104">
        <v>49554</v>
      </c>
    </row>
    <row r="67" spans="1:10" s="7" customFormat="1" ht="20.100000000000001" customHeight="1" x14ac:dyDescent="0.2">
      <c r="A67" s="34" t="s">
        <v>46</v>
      </c>
      <c r="B67" s="211">
        <v>0</v>
      </c>
      <c r="C67" s="117">
        <v>76904.5</v>
      </c>
      <c r="D67" s="250">
        <v>0</v>
      </c>
      <c r="E67" s="35">
        <v>0</v>
      </c>
      <c r="F67" s="272">
        <v>0</v>
      </c>
      <c r="G67" s="103">
        <v>0</v>
      </c>
      <c r="H67" s="103">
        <v>0</v>
      </c>
      <c r="I67" s="103">
        <v>0</v>
      </c>
      <c r="J67" s="104">
        <v>0</v>
      </c>
    </row>
    <row r="68" spans="1:10" ht="20.100000000000001" customHeight="1" x14ac:dyDescent="0.2">
      <c r="A68" s="34" t="s">
        <v>47</v>
      </c>
      <c r="B68" s="211">
        <v>1204000</v>
      </c>
      <c r="C68" s="117">
        <v>716251.64</v>
      </c>
      <c r="D68" s="250">
        <v>0</v>
      </c>
      <c r="E68" s="35">
        <v>369294</v>
      </c>
      <c r="F68" s="272">
        <v>150000</v>
      </c>
      <c r="G68" s="103">
        <v>150000</v>
      </c>
      <c r="H68" s="103">
        <v>150000</v>
      </c>
      <c r="I68" s="103">
        <v>150000</v>
      </c>
      <c r="J68" s="104">
        <v>150000</v>
      </c>
    </row>
    <row r="69" spans="1:10" ht="20.100000000000001" customHeight="1" x14ac:dyDescent="0.2">
      <c r="A69" s="34" t="s">
        <v>48</v>
      </c>
      <c r="B69" s="211">
        <v>263030</v>
      </c>
      <c r="C69" s="117">
        <v>263030</v>
      </c>
      <c r="D69" s="250">
        <v>102155.76</v>
      </c>
      <c r="E69" s="35">
        <v>238874</v>
      </c>
      <c r="F69" s="272">
        <v>188293</v>
      </c>
      <c r="G69" s="103">
        <v>191991</v>
      </c>
      <c r="H69" s="103">
        <v>200431</v>
      </c>
      <c r="I69" s="103">
        <v>181555</v>
      </c>
      <c r="J69" s="104">
        <v>164579</v>
      </c>
    </row>
    <row r="70" spans="1:10" ht="20.100000000000001" customHeight="1" x14ac:dyDescent="0.2">
      <c r="A70" s="34" t="s">
        <v>49</v>
      </c>
      <c r="B70" s="211">
        <v>191208</v>
      </c>
      <c r="C70" s="117">
        <v>191208</v>
      </c>
      <c r="D70" s="250">
        <v>144200.72</v>
      </c>
      <c r="E70" s="35">
        <v>191105</v>
      </c>
      <c r="F70" s="272">
        <v>120546</v>
      </c>
      <c r="G70" s="103">
        <v>0</v>
      </c>
      <c r="H70" s="103">
        <v>0</v>
      </c>
      <c r="I70" s="103">
        <v>0</v>
      </c>
      <c r="J70" s="104">
        <v>0</v>
      </c>
    </row>
    <row r="71" spans="1:10" ht="20.100000000000001" customHeight="1" x14ac:dyDescent="0.2">
      <c r="A71" s="34" t="s">
        <v>50</v>
      </c>
      <c r="B71" s="211">
        <f>+B21</f>
        <v>26225000</v>
      </c>
      <c r="C71" s="117">
        <v>25971265.09</v>
      </c>
      <c r="D71" s="250">
        <v>20779854.59</v>
      </c>
      <c r="E71" s="35">
        <v>27760000</v>
      </c>
      <c r="F71" s="272">
        <v>29816000</v>
      </c>
      <c r="G71" s="103">
        <v>31759000</v>
      </c>
      <c r="H71" s="103">
        <v>32934000</v>
      </c>
      <c r="I71" s="103">
        <v>34156000</v>
      </c>
      <c r="J71" s="104">
        <v>35428000</v>
      </c>
    </row>
    <row r="72" spans="1:10" ht="20.100000000000001" customHeight="1" x14ac:dyDescent="0.2">
      <c r="A72" s="34" t="s">
        <v>103</v>
      </c>
      <c r="B72" s="211">
        <v>0</v>
      </c>
      <c r="C72" s="117">
        <v>2714194.06</v>
      </c>
      <c r="D72" s="250">
        <v>2684061.4700000002</v>
      </c>
      <c r="E72" s="35">
        <v>2741336</v>
      </c>
      <c r="F72" s="272">
        <v>2851000</v>
      </c>
      <c r="G72" s="103">
        <v>2937000</v>
      </c>
      <c r="H72" s="103">
        <v>2995000</v>
      </c>
      <c r="I72" s="103">
        <v>3055000</v>
      </c>
      <c r="J72" s="104">
        <v>3116000</v>
      </c>
    </row>
    <row r="73" spans="1:10" ht="20.100000000000001" customHeight="1" x14ac:dyDescent="0.2">
      <c r="A73" s="34" t="s">
        <v>82</v>
      </c>
      <c r="B73" s="211">
        <v>0</v>
      </c>
      <c r="C73" s="117">
        <v>558431.76</v>
      </c>
      <c r="D73" s="250">
        <v>230394.04</v>
      </c>
      <c r="E73" s="35">
        <v>642754</v>
      </c>
      <c r="F73" s="272">
        <v>715000</v>
      </c>
      <c r="G73" s="103">
        <v>750000</v>
      </c>
      <c r="H73" s="103">
        <v>773000</v>
      </c>
      <c r="I73" s="103">
        <v>789000</v>
      </c>
      <c r="J73" s="104">
        <v>805000</v>
      </c>
    </row>
    <row r="74" spans="1:10" s="13" customFormat="1" ht="20.100000000000001" customHeight="1" x14ac:dyDescent="0.2">
      <c r="A74" s="34" t="s">
        <v>51</v>
      </c>
      <c r="B74" s="211">
        <v>0</v>
      </c>
      <c r="C74" s="117">
        <v>3361764.02</v>
      </c>
      <c r="D74" s="250">
        <v>2244185.04</v>
      </c>
      <c r="E74" s="35">
        <v>0</v>
      </c>
      <c r="F74" s="272">
        <v>0</v>
      </c>
      <c r="G74" s="103">
        <v>0</v>
      </c>
      <c r="H74" s="103">
        <v>0</v>
      </c>
      <c r="I74" s="105">
        <v>0</v>
      </c>
      <c r="J74" s="106">
        <v>0</v>
      </c>
    </row>
    <row r="75" spans="1:10" s="7" customFormat="1" ht="20.100000000000001" customHeight="1" x14ac:dyDescent="0.2">
      <c r="A75" s="34" t="s">
        <v>52</v>
      </c>
      <c r="B75" s="211">
        <v>0</v>
      </c>
      <c r="C75" s="117">
        <v>432070.82</v>
      </c>
      <c r="D75" s="250">
        <v>432070.82</v>
      </c>
      <c r="E75" s="35">
        <v>0</v>
      </c>
      <c r="F75" s="272">
        <v>0</v>
      </c>
      <c r="G75" s="103">
        <v>0</v>
      </c>
      <c r="H75" s="103">
        <v>0</v>
      </c>
      <c r="I75" s="105">
        <v>0</v>
      </c>
      <c r="J75" s="106">
        <v>0</v>
      </c>
    </row>
    <row r="76" spans="1:10" s="13" customFormat="1" ht="20.100000000000001" customHeight="1" thickBot="1" x14ac:dyDescent="0.25">
      <c r="A76" s="37" t="s">
        <v>53</v>
      </c>
      <c r="B76" s="217">
        <v>0</v>
      </c>
      <c r="C76" s="218">
        <v>0</v>
      </c>
      <c r="D76" s="256">
        <v>-4891.3100000000004</v>
      </c>
      <c r="E76" s="38">
        <v>0</v>
      </c>
      <c r="F76" s="278">
        <v>0</v>
      </c>
      <c r="G76" s="126">
        <v>0</v>
      </c>
      <c r="H76" s="126">
        <v>0</v>
      </c>
      <c r="I76" s="127">
        <v>0</v>
      </c>
      <c r="J76" s="128">
        <v>0</v>
      </c>
    </row>
    <row r="77" spans="1:10" s="13" customFormat="1" ht="27.75" customHeight="1" thickBot="1" x14ac:dyDescent="0.25">
      <c r="A77" s="39" t="s">
        <v>54</v>
      </c>
      <c r="B77" s="219">
        <f t="shared" ref="B77:J77" si="5">B42+B51+B52+B53+B54+B55+B56+B57+B58+B59+B60+B61+B62+B63+B64+B65+B66+B67+B68+B69+B70+B71+B72+B73+B74+B75+B76</f>
        <v>45066560.299999997</v>
      </c>
      <c r="C77" s="155">
        <f t="shared" si="5"/>
        <v>56860451.340000004</v>
      </c>
      <c r="D77" s="257">
        <f t="shared" si="5"/>
        <v>39288007.639999993</v>
      </c>
      <c r="E77" s="40">
        <f t="shared" si="5"/>
        <v>49503478.799999997</v>
      </c>
      <c r="F77" s="279">
        <f t="shared" si="5"/>
        <v>51225642.689999998</v>
      </c>
      <c r="G77" s="107">
        <f t="shared" si="5"/>
        <v>54318684.170699999</v>
      </c>
      <c r="H77" s="107">
        <f t="shared" si="5"/>
        <v>55198183.875821002</v>
      </c>
      <c r="I77" s="108">
        <f t="shared" si="5"/>
        <v>57085901.322095633</v>
      </c>
      <c r="J77" s="110">
        <f t="shared" si="5"/>
        <v>58463952.261758499</v>
      </c>
    </row>
    <row r="78" spans="1:10" ht="12.75" customHeight="1" x14ac:dyDescent="0.2">
      <c r="A78" s="32"/>
      <c r="B78" s="209"/>
      <c r="C78" s="122"/>
      <c r="D78" s="258"/>
      <c r="E78" s="288"/>
      <c r="F78" s="280"/>
      <c r="G78" s="54"/>
      <c r="H78" s="54"/>
      <c r="I78" s="124"/>
      <c r="J78" s="125"/>
    </row>
    <row r="79" spans="1:10" s="15" customFormat="1" ht="15.75" x14ac:dyDescent="0.2">
      <c r="A79" s="33" t="s">
        <v>55</v>
      </c>
      <c r="B79" s="210"/>
      <c r="C79" s="79"/>
      <c r="D79" s="259"/>
      <c r="E79" s="289"/>
      <c r="F79" s="281"/>
      <c r="G79" s="41"/>
      <c r="H79" s="41"/>
      <c r="I79" s="59"/>
      <c r="J79" s="42"/>
    </row>
    <row r="80" spans="1:10" s="15" customFormat="1" ht="30" customHeight="1" x14ac:dyDescent="0.2">
      <c r="A80" s="34" t="s">
        <v>56</v>
      </c>
      <c r="B80" s="211">
        <v>239487</v>
      </c>
      <c r="C80" s="117">
        <v>239487</v>
      </c>
      <c r="D80" s="250">
        <v>179615.11</v>
      </c>
      <c r="E80" s="35">
        <v>239487</v>
      </c>
      <c r="F80" s="272">
        <v>239487</v>
      </c>
      <c r="G80" s="103">
        <v>239487</v>
      </c>
      <c r="H80" s="103">
        <v>179615</v>
      </c>
      <c r="I80" s="105">
        <v>0</v>
      </c>
      <c r="J80" s="106">
        <v>0</v>
      </c>
    </row>
    <row r="81" spans="1:10" s="15" customFormat="1" ht="30" customHeight="1" x14ac:dyDescent="0.2">
      <c r="A81" s="34" t="s">
        <v>57</v>
      </c>
      <c r="B81" s="211">
        <v>78140</v>
      </c>
      <c r="C81" s="117">
        <v>78140</v>
      </c>
      <c r="D81" s="250">
        <v>58605</v>
      </c>
      <c r="E81" s="35">
        <v>39070</v>
      </c>
      <c r="F81" s="272">
        <v>0</v>
      </c>
      <c r="G81" s="103">
        <v>0</v>
      </c>
      <c r="H81" s="103">
        <v>0</v>
      </c>
      <c r="I81" s="105">
        <v>0</v>
      </c>
      <c r="J81" s="106">
        <v>0</v>
      </c>
    </row>
    <row r="82" spans="1:10" s="15" customFormat="1" ht="30" customHeight="1" x14ac:dyDescent="0.2">
      <c r="A82" s="170" t="s">
        <v>87</v>
      </c>
      <c r="B82" s="214">
        <v>0</v>
      </c>
      <c r="C82" s="172">
        <v>0</v>
      </c>
      <c r="D82" s="253">
        <v>0</v>
      </c>
      <c r="E82" s="171">
        <v>8031</v>
      </c>
      <c r="F82" s="275">
        <v>35292</v>
      </c>
      <c r="G82" s="173">
        <v>61830</v>
      </c>
      <c r="H82" s="173">
        <v>105035</v>
      </c>
      <c r="I82" s="330">
        <v>140933</v>
      </c>
      <c r="J82" s="331">
        <v>158882</v>
      </c>
    </row>
    <row r="83" spans="1:10" s="15" customFormat="1" ht="30" customHeight="1" x14ac:dyDescent="0.2">
      <c r="A83" s="180" t="s">
        <v>85</v>
      </c>
      <c r="B83" s="215">
        <v>0</v>
      </c>
      <c r="C83" s="182">
        <v>0</v>
      </c>
      <c r="D83" s="254">
        <v>0</v>
      </c>
      <c r="E83" s="181">
        <v>0</v>
      </c>
      <c r="F83" s="276">
        <v>0</v>
      </c>
      <c r="G83" s="183">
        <v>0</v>
      </c>
      <c r="H83" s="183">
        <v>235405</v>
      </c>
      <c r="I83" s="332">
        <v>235405</v>
      </c>
      <c r="J83" s="333">
        <v>235405</v>
      </c>
    </row>
    <row r="84" spans="1:10" s="15" customFormat="1" ht="30" customHeight="1" x14ac:dyDescent="0.2">
      <c r="A84" s="133" t="s">
        <v>86</v>
      </c>
      <c r="B84" s="216">
        <v>0</v>
      </c>
      <c r="C84" s="135">
        <v>0</v>
      </c>
      <c r="D84" s="255">
        <v>0</v>
      </c>
      <c r="E84" s="134">
        <v>0</v>
      </c>
      <c r="F84" s="277">
        <v>0</v>
      </c>
      <c r="G84" s="136">
        <v>0</v>
      </c>
      <c r="H84" s="136">
        <v>83762</v>
      </c>
      <c r="I84" s="136">
        <v>83762</v>
      </c>
      <c r="J84" s="334">
        <v>83762</v>
      </c>
    </row>
    <row r="85" spans="1:10" s="15" customFormat="1" ht="20.100000000000001" customHeight="1" x14ac:dyDescent="0.2">
      <c r="A85" s="34" t="s">
        <v>58</v>
      </c>
      <c r="B85" s="220">
        <v>0</v>
      </c>
      <c r="C85" s="335">
        <v>0</v>
      </c>
      <c r="D85" s="250">
        <v>1500000</v>
      </c>
      <c r="E85" s="35">
        <v>0</v>
      </c>
      <c r="F85" s="272">
        <v>0</v>
      </c>
      <c r="G85" s="103">
        <v>0</v>
      </c>
      <c r="H85" s="103">
        <v>0</v>
      </c>
      <c r="I85" s="105">
        <v>0</v>
      </c>
      <c r="J85" s="106">
        <v>0</v>
      </c>
    </row>
    <row r="86" spans="1:10" s="10" customFormat="1" ht="20.25" customHeight="1" thickBot="1" x14ac:dyDescent="0.25">
      <c r="A86" s="37" t="s">
        <v>26</v>
      </c>
      <c r="B86" s="217">
        <v>0</v>
      </c>
      <c r="C86" s="218">
        <v>0</v>
      </c>
      <c r="D86" s="256">
        <v>53936.33</v>
      </c>
      <c r="E86" s="38">
        <v>0</v>
      </c>
      <c r="F86" s="278">
        <v>0</v>
      </c>
      <c r="G86" s="126">
        <v>0</v>
      </c>
      <c r="H86" s="126">
        <v>0</v>
      </c>
      <c r="I86" s="127">
        <v>0</v>
      </c>
      <c r="J86" s="128">
        <v>0</v>
      </c>
    </row>
    <row r="87" spans="1:10" s="13" customFormat="1" ht="20.25" customHeight="1" thickBot="1" x14ac:dyDescent="0.25">
      <c r="A87" s="39" t="s">
        <v>54</v>
      </c>
      <c r="B87" s="219">
        <f t="shared" ref="B87:J87" si="6">SUM(B77:B86)</f>
        <v>45384187.299999997</v>
      </c>
      <c r="C87" s="155">
        <f t="shared" si="6"/>
        <v>57178078.340000004</v>
      </c>
      <c r="D87" s="257">
        <f t="shared" si="6"/>
        <v>41080164.079999991</v>
      </c>
      <c r="E87" s="40">
        <f t="shared" si="6"/>
        <v>49790066.799999997</v>
      </c>
      <c r="F87" s="279">
        <f t="shared" si="6"/>
        <v>51500421.689999998</v>
      </c>
      <c r="G87" s="107">
        <f t="shared" si="6"/>
        <v>54620001.170699999</v>
      </c>
      <c r="H87" s="107">
        <f t="shared" si="6"/>
        <v>55802000.875821002</v>
      </c>
      <c r="I87" s="108">
        <f t="shared" si="6"/>
        <v>57546001.322095633</v>
      </c>
      <c r="J87" s="110">
        <f t="shared" si="6"/>
        <v>58942001.261758499</v>
      </c>
    </row>
    <row r="88" spans="1:10" s="15" customFormat="1" ht="18.75" customHeight="1" thickBot="1" x14ac:dyDescent="0.25">
      <c r="A88" s="24"/>
      <c r="B88" s="222"/>
      <c r="C88" s="223"/>
      <c r="D88" s="260"/>
      <c r="E88" s="290"/>
      <c r="F88" s="283"/>
      <c r="G88" s="25"/>
      <c r="H88" s="25"/>
      <c r="I88" s="60"/>
      <c r="J88" s="70"/>
    </row>
    <row r="89" spans="1:10" s="76" customFormat="1" ht="30" customHeight="1" thickBot="1" x14ac:dyDescent="0.25">
      <c r="A89" s="44" t="s">
        <v>59</v>
      </c>
      <c r="B89" s="224">
        <f t="shared" ref="B89:J89" si="7">B39-B87</f>
        <v>0</v>
      </c>
      <c r="C89" s="156">
        <f t="shared" si="7"/>
        <v>0</v>
      </c>
      <c r="D89" s="261">
        <f t="shared" si="7"/>
        <v>0</v>
      </c>
      <c r="E89" s="45">
        <f t="shared" si="7"/>
        <v>0</v>
      </c>
      <c r="F89" s="284">
        <f t="shared" si="7"/>
        <v>0.31000000238418579</v>
      </c>
      <c r="G89" s="74">
        <f t="shared" si="7"/>
        <v>-0.17069999873638153</v>
      </c>
      <c r="H89" s="74">
        <f t="shared" si="7"/>
        <v>0.12417899817228317</v>
      </c>
      <c r="I89" s="74">
        <f t="shared" si="7"/>
        <v>-0.32209563255310059</v>
      </c>
      <c r="J89" s="75">
        <f t="shared" si="7"/>
        <v>-0.26175849884748459</v>
      </c>
    </row>
    <row r="90" spans="1:10" s="15" customFormat="1" ht="18" customHeight="1" x14ac:dyDescent="0.2">
      <c r="A90" s="19"/>
      <c r="B90" s="3"/>
      <c r="C90" s="2"/>
      <c r="D90" s="2"/>
      <c r="E90" s="2"/>
    </row>
    <row r="91" spans="1:10" s="10" customFormat="1" ht="20.25" customHeight="1" x14ac:dyDescent="0.2">
      <c r="A91" s="1"/>
      <c r="B91" s="3"/>
      <c r="C91" s="2"/>
      <c r="D91" s="2"/>
      <c r="E91" s="2"/>
      <c r="F91" s="15"/>
      <c r="G91" s="15"/>
      <c r="H91" s="15"/>
      <c r="I91" s="15"/>
      <c r="J91" s="15"/>
    </row>
    <row r="92" spans="1:10" s="15" customFormat="1" ht="20.25" customHeight="1" thickBot="1" x14ac:dyDescent="0.25">
      <c r="A92" s="13" t="s">
        <v>60</v>
      </c>
      <c r="C92" s="2"/>
      <c r="D92" s="2"/>
      <c r="E92" s="2"/>
    </row>
    <row r="93" spans="1:10" s="43" customFormat="1" ht="50.1" customHeight="1" thickBot="1" x14ac:dyDescent="0.3">
      <c r="A93" s="26" t="s">
        <v>1</v>
      </c>
      <c r="B93" s="197" t="s">
        <v>76</v>
      </c>
      <c r="C93" s="198" t="s">
        <v>104</v>
      </c>
      <c r="D93" s="238" t="s">
        <v>105</v>
      </c>
      <c r="E93" s="154" t="s">
        <v>93</v>
      </c>
      <c r="F93" s="262" t="s">
        <v>77</v>
      </c>
      <c r="G93" s="84" t="s">
        <v>78</v>
      </c>
      <c r="H93" s="84" t="s">
        <v>79</v>
      </c>
      <c r="I93" s="85" t="s">
        <v>80</v>
      </c>
      <c r="J93" s="86" t="s">
        <v>81</v>
      </c>
    </row>
    <row r="94" spans="1:10" s="15" customFormat="1" ht="27" customHeight="1" x14ac:dyDescent="0.2">
      <c r="A94" s="47" t="s">
        <v>61</v>
      </c>
      <c r="B94" s="225"/>
      <c r="C94" s="120"/>
      <c r="D94" s="291"/>
      <c r="E94" s="303"/>
      <c r="F94" s="297"/>
      <c r="G94" s="48"/>
      <c r="H94" s="48"/>
      <c r="I94" s="63"/>
      <c r="J94" s="61"/>
    </row>
    <row r="95" spans="1:10" s="15" customFormat="1" ht="20.100000000000001" customHeight="1" x14ac:dyDescent="0.2">
      <c r="A95" s="27" t="s">
        <v>3</v>
      </c>
      <c r="B95" s="200">
        <v>0</v>
      </c>
      <c r="C95" s="113">
        <v>0</v>
      </c>
      <c r="D95" s="292">
        <v>0</v>
      </c>
      <c r="E95" s="304">
        <v>0</v>
      </c>
      <c r="F95" s="298">
        <v>140000</v>
      </c>
      <c r="G95" s="49">
        <v>110000</v>
      </c>
      <c r="H95" s="49">
        <v>0</v>
      </c>
      <c r="I95" s="49">
        <v>0</v>
      </c>
      <c r="J95" s="62">
        <v>0</v>
      </c>
    </row>
    <row r="96" spans="1:10" s="15" customFormat="1" ht="30" customHeight="1" x14ac:dyDescent="0.2">
      <c r="A96" s="27" t="s">
        <v>101</v>
      </c>
      <c r="B96" s="200">
        <f t="shared" ref="B96:J96" si="8">B19</f>
        <v>1530624</v>
      </c>
      <c r="C96" s="113">
        <f t="shared" si="8"/>
        <v>1405410.48</v>
      </c>
      <c r="D96" s="292">
        <f t="shared" si="8"/>
        <v>275601.99</v>
      </c>
      <c r="E96" s="304">
        <f t="shared" si="8"/>
        <v>641609</v>
      </c>
      <c r="F96" s="298">
        <f t="shared" si="8"/>
        <v>750000</v>
      </c>
      <c r="G96" s="49">
        <f t="shared" si="8"/>
        <v>950000</v>
      </c>
      <c r="H96" s="49">
        <f t="shared" si="8"/>
        <v>1550000</v>
      </c>
      <c r="I96" s="49">
        <f t="shared" si="8"/>
        <v>1400000</v>
      </c>
      <c r="J96" s="62">
        <f t="shared" si="8"/>
        <v>950000</v>
      </c>
    </row>
    <row r="97" spans="1:10" s="15" customFormat="1" ht="20.100000000000001" customHeight="1" x14ac:dyDescent="0.2">
      <c r="A97" s="27" t="s">
        <v>62</v>
      </c>
      <c r="B97" s="200">
        <v>0</v>
      </c>
      <c r="C97" s="113">
        <v>1088086.81</v>
      </c>
      <c r="D97" s="292">
        <v>1168240.18</v>
      </c>
      <c r="E97" s="304">
        <v>0</v>
      </c>
      <c r="F97" s="298">
        <v>0</v>
      </c>
      <c r="G97" s="49">
        <v>0</v>
      </c>
      <c r="H97" s="49">
        <v>0</v>
      </c>
      <c r="I97" s="49">
        <v>0</v>
      </c>
      <c r="J97" s="62">
        <v>0</v>
      </c>
    </row>
    <row r="98" spans="1:10" s="15" customFormat="1" ht="29.25" customHeight="1" x14ac:dyDescent="0.2">
      <c r="A98" s="27" t="s">
        <v>102</v>
      </c>
      <c r="B98" s="200">
        <f t="shared" ref="B98:J98" si="9">B20</f>
        <v>92196</v>
      </c>
      <c r="C98" s="113">
        <f t="shared" si="9"/>
        <v>82030.22</v>
      </c>
      <c r="D98" s="292">
        <f t="shared" si="9"/>
        <v>8334.99</v>
      </c>
      <c r="E98" s="304">
        <f t="shared" si="9"/>
        <v>26223</v>
      </c>
      <c r="F98" s="298">
        <f t="shared" si="9"/>
        <v>60000</v>
      </c>
      <c r="G98" s="49">
        <f t="shared" si="9"/>
        <v>40000</v>
      </c>
      <c r="H98" s="49">
        <f t="shared" si="9"/>
        <v>40000</v>
      </c>
      <c r="I98" s="49">
        <f t="shared" si="9"/>
        <v>40000</v>
      </c>
      <c r="J98" s="62">
        <f t="shared" si="9"/>
        <v>40000</v>
      </c>
    </row>
    <row r="99" spans="1:10" s="15" customFormat="1" ht="20.100000000000001" customHeight="1" x14ac:dyDescent="0.2">
      <c r="A99" s="27" t="s">
        <v>63</v>
      </c>
      <c r="B99" s="200">
        <v>0</v>
      </c>
      <c r="C99" s="113">
        <v>10165.780000000001</v>
      </c>
      <c r="D99" s="292">
        <v>10165.780000000001</v>
      </c>
      <c r="E99" s="304">
        <v>0</v>
      </c>
      <c r="F99" s="298">
        <v>0</v>
      </c>
      <c r="G99" s="49">
        <v>0</v>
      </c>
      <c r="H99" s="49">
        <v>0</v>
      </c>
      <c r="I99" s="49">
        <v>0</v>
      </c>
      <c r="J99" s="62">
        <v>0</v>
      </c>
    </row>
    <row r="100" spans="1:10" s="15" customFormat="1" ht="20.100000000000001" customHeight="1" x14ac:dyDescent="0.2">
      <c r="A100" s="27" t="s">
        <v>21</v>
      </c>
      <c r="B100" s="200">
        <v>0</v>
      </c>
      <c r="C100" s="113">
        <v>1112199.8600000001</v>
      </c>
      <c r="D100" s="292">
        <v>1112199.8600000001</v>
      </c>
      <c r="E100" s="304">
        <v>0</v>
      </c>
      <c r="F100" s="298">
        <v>0</v>
      </c>
      <c r="G100" s="49">
        <v>0</v>
      </c>
      <c r="H100" s="49">
        <v>0</v>
      </c>
      <c r="I100" s="49">
        <v>0</v>
      </c>
      <c r="J100" s="62">
        <v>0</v>
      </c>
    </row>
    <row r="101" spans="1:10" s="15" customFormat="1" ht="30" customHeight="1" x14ac:dyDescent="0.2">
      <c r="A101" s="27" t="s">
        <v>24</v>
      </c>
      <c r="B101" s="199">
        <f t="shared" ref="B101:J101" si="10">B37</f>
        <v>385472</v>
      </c>
      <c r="C101" s="157">
        <f t="shared" si="10"/>
        <v>385472</v>
      </c>
      <c r="D101" s="292">
        <f t="shared" si="10"/>
        <v>0</v>
      </c>
      <c r="E101" s="304">
        <f t="shared" si="10"/>
        <v>377022</v>
      </c>
      <c r="F101" s="298">
        <f t="shared" si="10"/>
        <v>300000</v>
      </c>
      <c r="G101" s="49">
        <f t="shared" si="10"/>
        <v>500000</v>
      </c>
      <c r="H101" s="49">
        <f t="shared" si="10"/>
        <v>0</v>
      </c>
      <c r="I101" s="49">
        <f t="shared" si="10"/>
        <v>0</v>
      </c>
      <c r="J101" s="62">
        <f t="shared" si="10"/>
        <v>0</v>
      </c>
    </row>
    <row r="102" spans="1:10" s="15" customFormat="1" ht="20.100000000000001" customHeight="1" thickBot="1" x14ac:dyDescent="0.25">
      <c r="A102" s="28" t="s">
        <v>64</v>
      </c>
      <c r="B102" s="202">
        <v>0</v>
      </c>
      <c r="C102" s="121">
        <v>21324.720000000001</v>
      </c>
      <c r="D102" s="293">
        <v>23475.19</v>
      </c>
      <c r="E102" s="305">
        <v>0</v>
      </c>
      <c r="F102" s="299">
        <v>0</v>
      </c>
      <c r="G102" s="51">
        <v>0</v>
      </c>
      <c r="H102" s="51">
        <v>0</v>
      </c>
      <c r="I102" s="51">
        <v>0</v>
      </c>
      <c r="J102" s="64">
        <v>0</v>
      </c>
    </row>
    <row r="103" spans="1:10" s="73" customFormat="1" ht="20.100000000000001" customHeight="1" thickBot="1" x14ac:dyDescent="0.25">
      <c r="A103" s="52" t="s">
        <v>27</v>
      </c>
      <c r="B103" s="226">
        <f t="shared" ref="B103:J103" si="11">SUM(B95:B102)</f>
        <v>2008292</v>
      </c>
      <c r="C103" s="158">
        <f t="shared" si="11"/>
        <v>4104689.8700000006</v>
      </c>
      <c r="D103" s="294">
        <f t="shared" si="11"/>
        <v>2598017.9899999998</v>
      </c>
      <c r="E103" s="16">
        <f t="shared" si="11"/>
        <v>1044854</v>
      </c>
      <c r="F103" s="300">
        <f t="shared" si="11"/>
        <v>1250000</v>
      </c>
      <c r="G103" s="77">
        <f t="shared" si="11"/>
        <v>1600000</v>
      </c>
      <c r="H103" s="77">
        <f t="shared" si="11"/>
        <v>1590000</v>
      </c>
      <c r="I103" s="77">
        <f t="shared" si="11"/>
        <v>1440000</v>
      </c>
      <c r="J103" s="78">
        <f t="shared" si="11"/>
        <v>990000</v>
      </c>
    </row>
    <row r="104" spans="1:10" s="15" customFormat="1" ht="18.75" customHeight="1" x14ac:dyDescent="0.2">
      <c r="A104" s="32"/>
      <c r="B104" s="227"/>
      <c r="C104" s="228"/>
      <c r="D104" s="258"/>
      <c r="E104" s="288"/>
      <c r="F104" s="280"/>
      <c r="G104" s="54"/>
      <c r="H104" s="54"/>
      <c r="I104" s="54"/>
      <c r="J104" s="65"/>
    </row>
    <row r="105" spans="1:10" s="7" customFormat="1" ht="27" customHeight="1" x14ac:dyDescent="0.2">
      <c r="A105" s="55" t="s">
        <v>65</v>
      </c>
      <c r="B105" s="229"/>
      <c r="C105" s="117"/>
      <c r="D105" s="250"/>
      <c r="E105" s="35"/>
      <c r="F105" s="272"/>
      <c r="G105" s="103"/>
      <c r="H105" s="103"/>
      <c r="I105" s="103"/>
      <c r="J105" s="104"/>
    </row>
    <row r="106" spans="1:10" s="7" customFormat="1" ht="30" customHeight="1" x14ac:dyDescent="0.2">
      <c r="A106" s="34" t="s">
        <v>66</v>
      </c>
      <c r="B106" s="211">
        <f t="shared" ref="B106:J106" si="12">+B59</f>
        <v>497240</v>
      </c>
      <c r="C106" s="79">
        <f t="shared" si="12"/>
        <v>1927779.35</v>
      </c>
      <c r="D106" s="259">
        <f t="shared" si="12"/>
        <v>951459.78</v>
      </c>
      <c r="E106" s="289">
        <f t="shared" si="12"/>
        <v>0</v>
      </c>
      <c r="F106" s="281">
        <f t="shared" si="12"/>
        <v>0</v>
      </c>
      <c r="G106" s="41">
        <f t="shared" si="12"/>
        <v>0</v>
      </c>
      <c r="H106" s="41">
        <f t="shared" si="12"/>
        <v>0</v>
      </c>
      <c r="I106" s="41">
        <f t="shared" si="12"/>
        <v>0</v>
      </c>
      <c r="J106" s="66">
        <f t="shared" si="12"/>
        <v>0</v>
      </c>
    </row>
    <row r="107" spans="1:10" ht="30" customHeight="1" x14ac:dyDescent="0.2">
      <c r="A107" s="34" t="s">
        <v>67</v>
      </c>
      <c r="B107" s="211">
        <f t="shared" ref="B107:J107" si="13">+B61</f>
        <v>1296824</v>
      </c>
      <c r="C107" s="79">
        <f t="shared" si="13"/>
        <v>1886266.26</v>
      </c>
      <c r="D107" s="259">
        <f t="shared" si="13"/>
        <v>714286.78</v>
      </c>
      <c r="E107" s="289">
        <f t="shared" si="13"/>
        <v>966791</v>
      </c>
      <c r="F107" s="281">
        <f t="shared" si="13"/>
        <v>1200000</v>
      </c>
      <c r="G107" s="41">
        <f t="shared" si="13"/>
        <v>1550000</v>
      </c>
      <c r="H107" s="41">
        <f t="shared" si="13"/>
        <v>1200000</v>
      </c>
      <c r="I107" s="41">
        <f t="shared" si="13"/>
        <v>900000</v>
      </c>
      <c r="J107" s="66">
        <f t="shared" si="13"/>
        <v>750000</v>
      </c>
    </row>
    <row r="108" spans="1:10" s="15" customFormat="1" ht="28.5" customHeight="1" x14ac:dyDescent="0.2">
      <c r="A108" s="34" t="s">
        <v>68</v>
      </c>
      <c r="B108" s="211">
        <f t="shared" ref="B108:J108" si="14">+B64</f>
        <v>214228</v>
      </c>
      <c r="C108" s="79">
        <f t="shared" si="14"/>
        <v>290644.26</v>
      </c>
      <c r="D108" s="259">
        <f t="shared" si="14"/>
        <v>24044.46</v>
      </c>
      <c r="E108" s="289">
        <f t="shared" si="14"/>
        <v>78063</v>
      </c>
      <c r="F108" s="281">
        <f t="shared" si="14"/>
        <v>50000</v>
      </c>
      <c r="G108" s="41">
        <f t="shared" si="14"/>
        <v>50000</v>
      </c>
      <c r="H108" s="41">
        <f t="shared" si="14"/>
        <v>50000</v>
      </c>
      <c r="I108" s="41">
        <f t="shared" si="14"/>
        <v>50000</v>
      </c>
      <c r="J108" s="66">
        <f t="shared" si="14"/>
        <v>50000</v>
      </c>
    </row>
    <row r="109" spans="1:10" s="15" customFormat="1" ht="30" customHeight="1" thickBot="1" x14ac:dyDescent="0.25">
      <c r="A109" s="141" t="s">
        <v>85</v>
      </c>
      <c r="B109" s="230">
        <f t="shared" ref="B109:J109" si="15">B83</f>
        <v>0</v>
      </c>
      <c r="C109" s="221">
        <f t="shared" si="15"/>
        <v>0</v>
      </c>
      <c r="D109" s="295">
        <f t="shared" si="15"/>
        <v>0</v>
      </c>
      <c r="E109" s="306">
        <f t="shared" si="15"/>
        <v>0</v>
      </c>
      <c r="F109" s="301">
        <f t="shared" si="15"/>
        <v>0</v>
      </c>
      <c r="G109" s="142">
        <f t="shared" si="15"/>
        <v>0</v>
      </c>
      <c r="H109" s="140">
        <f t="shared" si="15"/>
        <v>235405</v>
      </c>
      <c r="I109" s="140">
        <f t="shared" si="15"/>
        <v>235405</v>
      </c>
      <c r="J109" s="311">
        <f t="shared" si="15"/>
        <v>235405</v>
      </c>
    </row>
    <row r="110" spans="1:10" s="73" customFormat="1" ht="20.100000000000001" customHeight="1" thickBot="1" x14ac:dyDescent="0.25">
      <c r="A110" s="57" t="s">
        <v>54</v>
      </c>
      <c r="B110" s="231">
        <f t="shared" ref="B110:J110" si="16">SUM(B106:B108)</f>
        <v>2008292</v>
      </c>
      <c r="C110" s="159">
        <f t="shared" si="16"/>
        <v>4104689.87</v>
      </c>
      <c r="D110" s="296">
        <f t="shared" si="16"/>
        <v>1689791.02</v>
      </c>
      <c r="E110" s="58">
        <f t="shared" si="16"/>
        <v>1044854</v>
      </c>
      <c r="F110" s="302">
        <f t="shared" si="16"/>
        <v>1250000</v>
      </c>
      <c r="G110" s="71">
        <f t="shared" si="16"/>
        <v>1600000</v>
      </c>
      <c r="H110" s="71">
        <f t="shared" si="16"/>
        <v>1250000</v>
      </c>
      <c r="I110" s="71">
        <f t="shared" si="16"/>
        <v>950000</v>
      </c>
      <c r="J110" s="72">
        <f t="shared" si="16"/>
        <v>800000</v>
      </c>
    </row>
    <row r="111" spans="1:10" s="15" customFormat="1" ht="18.75" customHeight="1" thickBot="1" x14ac:dyDescent="0.25">
      <c r="A111" s="24"/>
      <c r="B111" s="222"/>
      <c r="C111" s="223"/>
      <c r="D111" s="260"/>
      <c r="E111" s="290"/>
      <c r="F111" s="283"/>
      <c r="G111" s="25"/>
      <c r="H111" s="25"/>
      <c r="I111" s="25"/>
      <c r="J111" s="68"/>
    </row>
    <row r="112" spans="1:10" s="76" customFormat="1" ht="30" customHeight="1" thickBot="1" x14ac:dyDescent="0.25">
      <c r="A112" s="46" t="s">
        <v>69</v>
      </c>
      <c r="B112" s="232">
        <f t="shared" ref="B112:J112" si="17">+B103-B110</f>
        <v>0</v>
      </c>
      <c r="C112" s="119">
        <f t="shared" si="17"/>
        <v>0</v>
      </c>
      <c r="D112" s="261">
        <f t="shared" si="17"/>
        <v>908226.96999999974</v>
      </c>
      <c r="E112" s="45">
        <f t="shared" si="17"/>
        <v>0</v>
      </c>
      <c r="F112" s="284">
        <f t="shared" si="17"/>
        <v>0</v>
      </c>
      <c r="G112" s="74">
        <f t="shared" si="17"/>
        <v>0</v>
      </c>
      <c r="H112" s="74">
        <f t="shared" si="17"/>
        <v>340000</v>
      </c>
      <c r="I112" s="74">
        <f t="shared" si="17"/>
        <v>490000</v>
      </c>
      <c r="J112" s="75">
        <f t="shared" si="17"/>
        <v>190000</v>
      </c>
    </row>
    <row r="113" spans="1:10" s="15" customFormat="1" ht="20.25" customHeight="1" x14ac:dyDescent="0.2">
      <c r="A113" s="21"/>
      <c r="B113" s="20"/>
      <c r="C113" s="2"/>
      <c r="D113" s="2"/>
      <c r="E113" s="2"/>
    </row>
    <row r="114" spans="1:10" s="15" customFormat="1" ht="20.25" customHeight="1" x14ac:dyDescent="0.2">
      <c r="A114" s="21"/>
      <c r="B114" s="20"/>
      <c r="C114" s="2"/>
      <c r="D114" s="2"/>
      <c r="E114" s="2"/>
    </row>
    <row r="115" spans="1:10" s="15" customFormat="1" ht="21" customHeight="1" thickBot="1" x14ac:dyDescent="0.25">
      <c r="A115" s="13" t="s">
        <v>70</v>
      </c>
      <c r="C115" s="2"/>
      <c r="D115" s="2"/>
      <c r="E115" s="2"/>
    </row>
    <row r="116" spans="1:10" s="15" customFormat="1" ht="50.1" customHeight="1" thickBot="1" x14ac:dyDescent="0.25">
      <c r="A116" s="26" t="s">
        <v>1</v>
      </c>
      <c r="B116" s="197" t="s">
        <v>76</v>
      </c>
      <c r="C116" s="198" t="s">
        <v>104</v>
      </c>
      <c r="D116" s="238" t="s">
        <v>105</v>
      </c>
      <c r="E116" s="154" t="s">
        <v>93</v>
      </c>
      <c r="F116" s="262" t="s">
        <v>77</v>
      </c>
      <c r="G116" s="84" t="s">
        <v>78</v>
      </c>
      <c r="H116" s="84" t="s">
        <v>79</v>
      </c>
      <c r="I116" s="85" t="s">
        <v>80</v>
      </c>
      <c r="J116" s="86" t="s">
        <v>81</v>
      </c>
    </row>
    <row r="117" spans="1:10" s="15" customFormat="1" ht="27" customHeight="1" x14ac:dyDescent="0.2">
      <c r="A117" s="53" t="s">
        <v>61</v>
      </c>
      <c r="B117" s="233"/>
      <c r="C117" s="113"/>
      <c r="D117" s="292"/>
      <c r="E117" s="304"/>
      <c r="F117" s="298"/>
      <c r="G117" s="49"/>
      <c r="H117" s="49"/>
      <c r="I117" s="69"/>
      <c r="J117" s="50"/>
    </row>
    <row r="118" spans="1:10" s="15" customFormat="1" ht="20.100000000000001" customHeight="1" x14ac:dyDescent="0.2">
      <c r="A118" s="27" t="s">
        <v>3</v>
      </c>
      <c r="B118" s="200">
        <v>400000</v>
      </c>
      <c r="C118" s="113">
        <v>400000</v>
      </c>
      <c r="D118" s="292">
        <v>231561.48</v>
      </c>
      <c r="E118" s="304">
        <v>450000</v>
      </c>
      <c r="F118" s="298">
        <v>900000</v>
      </c>
      <c r="G118" s="49">
        <v>810000</v>
      </c>
      <c r="H118" s="49">
        <v>1060000</v>
      </c>
      <c r="I118" s="49">
        <v>860000</v>
      </c>
      <c r="J118" s="50">
        <v>660000</v>
      </c>
    </row>
    <row r="119" spans="1:10" s="15" customFormat="1" ht="20.100000000000001" customHeight="1" x14ac:dyDescent="0.2">
      <c r="A119" s="27" t="s">
        <v>21</v>
      </c>
      <c r="B119" s="200">
        <v>0</v>
      </c>
      <c r="C119" s="113">
        <v>319177.68</v>
      </c>
      <c r="D119" s="292">
        <v>319177.68</v>
      </c>
      <c r="E119" s="304">
        <v>0</v>
      </c>
      <c r="F119" s="298">
        <v>0</v>
      </c>
      <c r="G119" s="49">
        <v>0</v>
      </c>
      <c r="H119" s="49">
        <v>0</v>
      </c>
      <c r="I119" s="69">
        <v>0</v>
      </c>
      <c r="J119" s="50">
        <v>0</v>
      </c>
    </row>
    <row r="120" spans="1:10" s="15" customFormat="1" ht="30" customHeight="1" x14ac:dyDescent="0.2">
      <c r="A120" s="27" t="s">
        <v>25</v>
      </c>
      <c r="B120" s="200">
        <f t="shared" ref="B120:J120" si="18">B38</f>
        <v>1389497</v>
      </c>
      <c r="C120" s="113">
        <f t="shared" si="18"/>
        <v>1389497</v>
      </c>
      <c r="D120" s="292">
        <f t="shared" si="18"/>
        <v>0</v>
      </c>
      <c r="E120" s="304">
        <f t="shared" si="18"/>
        <v>575227</v>
      </c>
      <c r="F120" s="298">
        <f t="shared" si="18"/>
        <v>400000</v>
      </c>
      <c r="G120" s="49">
        <f t="shared" si="18"/>
        <v>700000</v>
      </c>
      <c r="H120" s="49">
        <f t="shared" si="18"/>
        <v>0</v>
      </c>
      <c r="I120" s="69">
        <f t="shared" si="18"/>
        <v>0</v>
      </c>
      <c r="J120" s="50">
        <f t="shared" si="18"/>
        <v>0</v>
      </c>
    </row>
    <row r="121" spans="1:10" s="15" customFormat="1" ht="30" customHeight="1" x14ac:dyDescent="0.2">
      <c r="A121" s="27" t="s">
        <v>23</v>
      </c>
      <c r="B121" s="200">
        <f>+B128</f>
        <v>283703</v>
      </c>
      <c r="C121" s="113">
        <f t="shared" ref="C121:J121" si="19">+C128</f>
        <v>283703</v>
      </c>
      <c r="D121" s="292">
        <f t="shared" si="19"/>
        <v>242.2</v>
      </c>
      <c r="E121" s="304">
        <f t="shared" si="19"/>
        <v>54535</v>
      </c>
      <c r="F121" s="298">
        <f t="shared" si="19"/>
        <v>98421</v>
      </c>
      <c r="G121" s="49">
        <f t="shared" si="19"/>
        <v>0</v>
      </c>
      <c r="H121" s="49">
        <f t="shared" si="19"/>
        <v>0</v>
      </c>
      <c r="I121" s="69">
        <f t="shared" si="19"/>
        <v>0</v>
      </c>
      <c r="J121" s="50">
        <f t="shared" si="19"/>
        <v>0</v>
      </c>
    </row>
    <row r="122" spans="1:10" s="15" customFormat="1" ht="20.100000000000001" customHeight="1" thickBot="1" x14ac:dyDescent="0.25">
      <c r="A122" s="191" t="s">
        <v>64</v>
      </c>
      <c r="B122" s="312">
        <v>0</v>
      </c>
      <c r="C122" s="234">
        <v>1031.73</v>
      </c>
      <c r="D122" s="313">
        <v>10929.55</v>
      </c>
      <c r="E122" s="314">
        <v>0</v>
      </c>
      <c r="F122" s="315">
        <v>0</v>
      </c>
      <c r="G122" s="316">
        <v>0</v>
      </c>
      <c r="H122" s="316">
        <v>0</v>
      </c>
      <c r="I122" s="316">
        <v>0</v>
      </c>
      <c r="J122" s="317">
        <v>0</v>
      </c>
    </row>
    <row r="123" spans="1:10" s="73" customFormat="1" ht="20.100000000000001" customHeight="1" thickBot="1" x14ac:dyDescent="0.25">
      <c r="A123" s="52" t="s">
        <v>27</v>
      </c>
      <c r="B123" s="226">
        <f t="shared" ref="B123:J123" si="20">SUM(B118:B122)</f>
        <v>2073200</v>
      </c>
      <c r="C123" s="158">
        <f t="shared" si="20"/>
        <v>2393409.4099999997</v>
      </c>
      <c r="D123" s="294">
        <f t="shared" si="20"/>
        <v>561910.91</v>
      </c>
      <c r="E123" s="16">
        <f t="shared" si="20"/>
        <v>1079762</v>
      </c>
      <c r="F123" s="300">
        <f t="shared" si="20"/>
        <v>1398421</v>
      </c>
      <c r="G123" s="77">
        <f t="shared" si="20"/>
        <v>1510000</v>
      </c>
      <c r="H123" s="77">
        <f t="shared" si="20"/>
        <v>1060000</v>
      </c>
      <c r="I123" s="77">
        <f t="shared" si="20"/>
        <v>860000</v>
      </c>
      <c r="J123" s="78">
        <f t="shared" si="20"/>
        <v>660000</v>
      </c>
    </row>
    <row r="124" spans="1:10" ht="18.75" customHeight="1" x14ac:dyDescent="0.2">
      <c r="A124" s="32"/>
      <c r="B124" s="227"/>
      <c r="C124" s="228"/>
      <c r="D124" s="258"/>
      <c r="E124" s="288"/>
      <c r="F124" s="280"/>
      <c r="G124" s="54"/>
      <c r="H124" s="54"/>
      <c r="I124" s="54"/>
      <c r="J124" s="65"/>
    </row>
    <row r="125" spans="1:10" ht="27" customHeight="1" x14ac:dyDescent="0.2">
      <c r="A125" s="55" t="s">
        <v>65</v>
      </c>
      <c r="B125" s="229"/>
      <c r="C125" s="79"/>
      <c r="D125" s="259"/>
      <c r="E125" s="289"/>
      <c r="F125" s="281"/>
      <c r="G125" s="41"/>
      <c r="H125" s="41"/>
      <c r="I125" s="41"/>
      <c r="J125" s="66"/>
    </row>
    <row r="126" spans="1:10" ht="30" customHeight="1" x14ac:dyDescent="0.2">
      <c r="A126" s="34" t="s">
        <v>71</v>
      </c>
      <c r="B126" s="211">
        <f t="shared" ref="B126:J126" si="21">+B60</f>
        <v>349860</v>
      </c>
      <c r="C126" s="79">
        <f t="shared" si="21"/>
        <v>824328.95</v>
      </c>
      <c r="D126" s="259">
        <f t="shared" si="21"/>
        <v>449504.41</v>
      </c>
      <c r="E126" s="289">
        <f t="shared" si="21"/>
        <v>50420</v>
      </c>
      <c r="F126" s="281">
        <f t="shared" si="21"/>
        <v>40000</v>
      </c>
      <c r="G126" s="41">
        <f t="shared" si="21"/>
        <v>0</v>
      </c>
      <c r="H126" s="41">
        <f t="shared" si="21"/>
        <v>0</v>
      </c>
      <c r="I126" s="41">
        <f t="shared" si="21"/>
        <v>0</v>
      </c>
      <c r="J126" s="66">
        <f t="shared" si="21"/>
        <v>0</v>
      </c>
    </row>
    <row r="127" spans="1:10" ht="30" customHeight="1" x14ac:dyDescent="0.2">
      <c r="A127" s="34" t="s">
        <v>72</v>
      </c>
      <c r="B127" s="211">
        <f t="shared" ref="B127:J127" si="22">+B62</f>
        <v>1097422</v>
      </c>
      <c r="C127" s="79">
        <f t="shared" si="22"/>
        <v>941421.74</v>
      </c>
      <c r="D127" s="259">
        <f t="shared" si="22"/>
        <v>60071.519999999997</v>
      </c>
      <c r="E127" s="289">
        <f t="shared" si="22"/>
        <v>761474</v>
      </c>
      <c r="F127" s="281">
        <f t="shared" si="22"/>
        <v>1150000</v>
      </c>
      <c r="G127" s="41">
        <f t="shared" si="22"/>
        <v>1400000</v>
      </c>
      <c r="H127" s="41">
        <f t="shared" si="22"/>
        <v>950000</v>
      </c>
      <c r="I127" s="41">
        <f t="shared" si="22"/>
        <v>750000</v>
      </c>
      <c r="J127" s="66">
        <f t="shared" si="22"/>
        <v>550000</v>
      </c>
    </row>
    <row r="128" spans="1:10" ht="30" customHeight="1" x14ac:dyDescent="0.2">
      <c r="A128" s="34" t="s">
        <v>73</v>
      </c>
      <c r="B128" s="211">
        <f t="shared" ref="B128:J128" si="23">+B63</f>
        <v>283703</v>
      </c>
      <c r="C128" s="79">
        <f t="shared" si="23"/>
        <v>283703</v>
      </c>
      <c r="D128" s="259">
        <f t="shared" si="23"/>
        <v>242.2</v>
      </c>
      <c r="E128" s="289">
        <f t="shared" si="23"/>
        <v>54535</v>
      </c>
      <c r="F128" s="281">
        <f t="shared" si="23"/>
        <v>98421</v>
      </c>
      <c r="G128" s="41">
        <f t="shared" si="23"/>
        <v>0</v>
      </c>
      <c r="H128" s="41">
        <f t="shared" si="23"/>
        <v>0</v>
      </c>
      <c r="I128" s="41">
        <f t="shared" si="23"/>
        <v>0</v>
      </c>
      <c r="J128" s="66">
        <f t="shared" si="23"/>
        <v>0</v>
      </c>
    </row>
    <row r="129" spans="1:10" ht="30" customHeight="1" x14ac:dyDescent="0.2">
      <c r="A129" s="143" t="s">
        <v>74</v>
      </c>
      <c r="B129" s="211">
        <f t="shared" ref="B129:J129" si="24">+B65</f>
        <v>342215</v>
      </c>
      <c r="C129" s="80">
        <f t="shared" si="24"/>
        <v>343955.72</v>
      </c>
      <c r="D129" s="307">
        <f t="shared" si="24"/>
        <v>52092.78</v>
      </c>
      <c r="E129" s="289">
        <f t="shared" si="24"/>
        <v>213333</v>
      </c>
      <c r="F129" s="282">
        <f t="shared" si="24"/>
        <v>110000</v>
      </c>
      <c r="G129" s="41">
        <f t="shared" si="24"/>
        <v>110000</v>
      </c>
      <c r="H129" s="41">
        <f t="shared" si="24"/>
        <v>110000</v>
      </c>
      <c r="I129" s="56">
        <f t="shared" si="24"/>
        <v>110000</v>
      </c>
      <c r="J129" s="67">
        <f t="shared" si="24"/>
        <v>110000</v>
      </c>
    </row>
    <row r="130" spans="1:10" ht="30" customHeight="1" thickBot="1" x14ac:dyDescent="0.25">
      <c r="A130" s="139" t="s">
        <v>86</v>
      </c>
      <c r="B130" s="235">
        <f t="shared" ref="B130:J130" si="25">B84</f>
        <v>0</v>
      </c>
      <c r="C130" s="221">
        <f t="shared" si="25"/>
        <v>0</v>
      </c>
      <c r="D130" s="295">
        <f t="shared" si="25"/>
        <v>0</v>
      </c>
      <c r="E130" s="306">
        <f t="shared" si="25"/>
        <v>0</v>
      </c>
      <c r="F130" s="308">
        <f t="shared" si="25"/>
        <v>0</v>
      </c>
      <c r="G130" s="140">
        <f t="shared" si="25"/>
        <v>0</v>
      </c>
      <c r="H130" s="140">
        <f t="shared" si="25"/>
        <v>83762</v>
      </c>
      <c r="I130" s="142">
        <f t="shared" si="25"/>
        <v>83762</v>
      </c>
      <c r="J130" s="109">
        <f t="shared" si="25"/>
        <v>83762</v>
      </c>
    </row>
    <row r="131" spans="1:10" s="7" customFormat="1" ht="20.100000000000001" customHeight="1" thickBot="1" x14ac:dyDescent="0.25">
      <c r="A131" s="57" t="s">
        <v>54</v>
      </c>
      <c r="B131" s="236">
        <f>SUM(B126:B129)</f>
        <v>2073200</v>
      </c>
      <c r="C131" s="123">
        <f t="shared" ref="C131:J131" si="26">SUM(C126:C129)</f>
        <v>2393409.41</v>
      </c>
      <c r="D131" s="296">
        <f t="shared" si="26"/>
        <v>561910.91</v>
      </c>
      <c r="E131" s="58">
        <f t="shared" si="26"/>
        <v>1079762</v>
      </c>
      <c r="F131" s="302">
        <f t="shared" si="26"/>
        <v>1398421</v>
      </c>
      <c r="G131" s="71">
        <f t="shared" si="26"/>
        <v>1510000</v>
      </c>
      <c r="H131" s="71">
        <f t="shared" si="26"/>
        <v>1060000</v>
      </c>
      <c r="I131" s="71">
        <f t="shared" si="26"/>
        <v>860000</v>
      </c>
      <c r="J131" s="72">
        <f t="shared" si="26"/>
        <v>660000</v>
      </c>
    </row>
    <row r="132" spans="1:10" ht="15" customHeight="1" thickBot="1" x14ac:dyDescent="0.25">
      <c r="A132" s="24"/>
      <c r="B132" s="237"/>
      <c r="C132" s="118"/>
      <c r="D132" s="260"/>
      <c r="E132" s="290"/>
      <c r="F132" s="283"/>
      <c r="G132" s="25"/>
      <c r="H132" s="25"/>
      <c r="I132" s="25"/>
      <c r="J132" s="68"/>
    </row>
    <row r="133" spans="1:10" s="13" customFormat="1" ht="30" customHeight="1" thickBot="1" x14ac:dyDescent="0.25">
      <c r="A133" s="46" t="s">
        <v>75</v>
      </c>
      <c r="B133" s="224">
        <f t="shared" ref="B133:J133" si="27">+B123-B131</f>
        <v>0</v>
      </c>
      <c r="C133" s="156">
        <f t="shared" si="27"/>
        <v>0</v>
      </c>
      <c r="D133" s="261">
        <f t="shared" si="27"/>
        <v>0</v>
      </c>
      <c r="E133" s="45">
        <f t="shared" si="27"/>
        <v>0</v>
      </c>
      <c r="F133" s="284">
        <f t="shared" si="27"/>
        <v>0</v>
      </c>
      <c r="G133" s="74">
        <f t="shared" si="27"/>
        <v>0</v>
      </c>
      <c r="H133" s="74">
        <f t="shared" si="27"/>
        <v>0</v>
      </c>
      <c r="I133" s="74">
        <f t="shared" si="27"/>
        <v>0</v>
      </c>
      <c r="J133" s="75">
        <f t="shared" si="27"/>
        <v>0</v>
      </c>
    </row>
    <row r="134" spans="1:10" ht="12.75" customHeight="1" x14ac:dyDescent="0.2">
      <c r="A134" s="19"/>
      <c r="B134" s="22"/>
      <c r="C134" s="2"/>
      <c r="D134" s="2"/>
      <c r="E134" s="2"/>
      <c r="F134" s="15"/>
      <c r="G134" s="15"/>
      <c r="H134" s="15"/>
      <c r="I134" s="15"/>
      <c r="J134" s="15"/>
    </row>
    <row r="135" spans="1:10" ht="12.75" customHeight="1" x14ac:dyDescent="0.2">
      <c r="B135" s="22"/>
      <c r="C135" s="2"/>
      <c r="D135" s="2"/>
      <c r="E135" s="2"/>
      <c r="F135" s="15"/>
      <c r="G135" s="15"/>
      <c r="H135" s="15"/>
      <c r="I135" s="15"/>
      <c r="J135" s="15"/>
    </row>
    <row r="136" spans="1:10" ht="12.75" customHeight="1" x14ac:dyDescent="0.2">
      <c r="B136" s="22"/>
      <c r="C136" s="2"/>
      <c r="D136" s="2"/>
      <c r="E136" s="2"/>
      <c r="F136" s="15"/>
      <c r="G136" s="15"/>
      <c r="H136" s="15"/>
      <c r="I136" s="15"/>
      <c r="J136" s="15"/>
    </row>
    <row r="137" spans="1:10" ht="20.100000000000001" customHeight="1" x14ac:dyDescent="0.2">
      <c r="A137" s="348" t="s">
        <v>96</v>
      </c>
      <c r="B137" s="111"/>
      <c r="E137" s="160"/>
      <c r="F137" s="160"/>
      <c r="G137" s="160"/>
      <c r="H137" s="160"/>
      <c r="I137" s="15"/>
      <c r="J137" s="15"/>
    </row>
    <row r="138" spans="1:10" ht="24.95" customHeight="1" x14ac:dyDescent="0.2">
      <c r="A138" s="356" t="s">
        <v>97</v>
      </c>
      <c r="B138" s="356"/>
      <c r="C138" s="356"/>
      <c r="D138" s="356"/>
      <c r="E138" s="356"/>
      <c r="F138" s="356"/>
      <c r="G138" s="356"/>
      <c r="H138" s="356"/>
      <c r="I138" s="357"/>
      <c r="J138" s="357"/>
    </row>
    <row r="139" spans="1:10" ht="24.95" customHeight="1" x14ac:dyDescent="0.2">
      <c r="A139" s="356" t="s">
        <v>124</v>
      </c>
      <c r="B139" s="356"/>
      <c r="C139" s="356"/>
      <c r="D139" s="356"/>
      <c r="E139" s="356"/>
      <c r="F139" s="356"/>
      <c r="G139" s="356"/>
      <c r="H139" s="356"/>
      <c r="I139" s="357"/>
      <c r="J139" s="357"/>
    </row>
    <row r="140" spans="1:10" ht="24.95" customHeight="1" x14ac:dyDescent="0.2">
      <c r="A140" s="356" t="s">
        <v>122</v>
      </c>
      <c r="B140" s="356"/>
      <c r="C140" s="356"/>
      <c r="D140" s="356"/>
      <c r="E140" s="356"/>
      <c r="F140" s="356"/>
      <c r="G140" s="356"/>
      <c r="H140" s="356"/>
      <c r="I140" s="357"/>
      <c r="J140" s="357"/>
    </row>
    <row r="141" spans="1:10" ht="24.95" customHeight="1" x14ac:dyDescent="0.2">
      <c r="A141" s="356" t="s">
        <v>98</v>
      </c>
      <c r="B141" s="356"/>
      <c r="C141" s="356"/>
      <c r="D141" s="356"/>
      <c r="E141" s="356"/>
      <c r="F141" s="356"/>
      <c r="G141" s="356"/>
      <c r="H141" s="356"/>
      <c r="I141" s="357"/>
      <c r="J141" s="357"/>
    </row>
    <row r="142" spans="1:10" ht="24.95" customHeight="1" x14ac:dyDescent="0.2">
      <c r="A142" s="336"/>
      <c r="B142" s="336"/>
      <c r="C142" s="336"/>
      <c r="D142" s="336"/>
      <c r="E142" s="336"/>
      <c r="F142" s="336"/>
      <c r="G142" s="336"/>
      <c r="H142" s="336"/>
      <c r="I142" s="337"/>
      <c r="J142" s="337"/>
    </row>
    <row r="143" spans="1:10" x14ac:dyDescent="0.2">
      <c r="C143" s="2"/>
      <c r="D143" s="2"/>
      <c r="E143" s="2"/>
      <c r="F143" s="15"/>
      <c r="G143" s="15"/>
      <c r="H143" s="15"/>
      <c r="I143" s="15"/>
      <c r="J143" s="15"/>
    </row>
    <row r="144" spans="1:10" ht="20.100000000000001" customHeight="1" thickBot="1" x14ac:dyDescent="0.25">
      <c r="A144" s="347" t="s">
        <v>119</v>
      </c>
      <c r="C144" s="2"/>
      <c r="D144" s="2"/>
      <c r="E144" s="2"/>
      <c r="F144" s="15"/>
      <c r="G144" s="15"/>
      <c r="H144" s="15"/>
      <c r="I144" s="15"/>
      <c r="J144" s="83" t="s">
        <v>0</v>
      </c>
    </row>
    <row r="145" spans="1:10" s="318" customFormat="1" ht="37.5" customHeight="1" thickBot="1" x14ac:dyDescent="0.25">
      <c r="A145" s="319"/>
      <c r="B145" s="320" t="s">
        <v>116</v>
      </c>
      <c r="C145" s="320" t="s">
        <v>117</v>
      </c>
      <c r="D145" s="320" t="s">
        <v>117</v>
      </c>
      <c r="E145" s="320" t="s">
        <v>118</v>
      </c>
      <c r="F145" s="320" t="s">
        <v>77</v>
      </c>
      <c r="G145" s="320" t="s">
        <v>78</v>
      </c>
      <c r="H145" s="320" t="s">
        <v>79</v>
      </c>
      <c r="I145" s="320" t="s">
        <v>80</v>
      </c>
      <c r="J145" s="321" t="s">
        <v>81</v>
      </c>
    </row>
    <row r="146" spans="1:10" s="322" customFormat="1" x14ac:dyDescent="0.2">
      <c r="A146" s="349" t="s">
        <v>106</v>
      </c>
      <c r="B146" s="350"/>
      <c r="C146" s="350"/>
      <c r="D146" s="350"/>
      <c r="E146" s="350"/>
      <c r="F146" s="350"/>
      <c r="G146" s="350"/>
      <c r="H146" s="350"/>
      <c r="I146" s="350"/>
      <c r="J146" s="351"/>
    </row>
    <row r="147" spans="1:10" s="322" customFormat="1" x14ac:dyDescent="0.2">
      <c r="A147" s="338" t="s">
        <v>107</v>
      </c>
      <c r="B147" s="323">
        <v>898075.54</v>
      </c>
      <c r="C147" s="324" t="s">
        <v>114</v>
      </c>
      <c r="D147" s="324" t="s">
        <v>114</v>
      </c>
      <c r="E147" s="323">
        <v>658588.72</v>
      </c>
      <c r="F147" s="323">
        <v>419101.9</v>
      </c>
      <c r="G147" s="323">
        <v>179615.09</v>
      </c>
      <c r="H147" s="323">
        <v>0</v>
      </c>
      <c r="I147" s="323">
        <v>0</v>
      </c>
      <c r="J147" s="339">
        <v>0</v>
      </c>
    </row>
    <row r="148" spans="1:10" s="322" customFormat="1" x14ac:dyDescent="0.2">
      <c r="A148" s="338" t="s">
        <v>108</v>
      </c>
      <c r="B148" s="323">
        <v>39070</v>
      </c>
      <c r="C148" s="324" t="s">
        <v>114</v>
      </c>
      <c r="D148" s="324" t="s">
        <v>114</v>
      </c>
      <c r="E148" s="323">
        <v>0</v>
      </c>
      <c r="F148" s="323">
        <v>0</v>
      </c>
      <c r="G148" s="323">
        <v>0</v>
      </c>
      <c r="H148" s="323">
        <v>0</v>
      </c>
      <c r="I148" s="323">
        <v>0</v>
      </c>
      <c r="J148" s="339">
        <v>0</v>
      </c>
    </row>
    <row r="149" spans="1:10" s="322" customFormat="1" x14ac:dyDescent="0.2">
      <c r="A149" s="338" t="s">
        <v>115</v>
      </c>
      <c r="B149" s="323">
        <v>1880553</v>
      </c>
      <c r="C149" s="324" t="s">
        <v>114</v>
      </c>
      <c r="D149" s="324" t="s">
        <v>114</v>
      </c>
      <c r="E149" s="323">
        <v>3041969.7</v>
      </c>
      <c r="F149" s="323">
        <v>3006677.7</v>
      </c>
      <c r="G149" s="323">
        <v>2944847.7</v>
      </c>
      <c r="H149" s="323">
        <v>2839813.7</v>
      </c>
      <c r="I149" s="323">
        <v>2698881.7</v>
      </c>
      <c r="J149" s="339">
        <v>2540000</v>
      </c>
    </row>
    <row r="150" spans="1:10" s="322" customFormat="1" x14ac:dyDescent="0.2">
      <c r="A150" s="340" t="s">
        <v>120</v>
      </c>
      <c r="B150" s="323">
        <v>0</v>
      </c>
      <c r="C150" s="324" t="s">
        <v>114</v>
      </c>
      <c r="D150" s="324" t="s">
        <v>114</v>
      </c>
      <c r="E150" s="323">
        <f>+E37</f>
        <v>377022</v>
      </c>
      <c r="F150" s="323">
        <f>+E150+F37</f>
        <v>677022</v>
      </c>
      <c r="G150" s="323">
        <f t="shared" ref="G150:J151" si="28">+F150+G37-G83</f>
        <v>1177022</v>
      </c>
      <c r="H150" s="323">
        <f t="shared" si="28"/>
        <v>941617</v>
      </c>
      <c r="I150" s="323">
        <f t="shared" si="28"/>
        <v>706212</v>
      </c>
      <c r="J150" s="339">
        <f t="shared" si="28"/>
        <v>470807</v>
      </c>
    </row>
    <row r="151" spans="1:10" s="322" customFormat="1" x14ac:dyDescent="0.2">
      <c r="A151" s="340" t="s">
        <v>121</v>
      </c>
      <c r="B151" s="323">
        <v>0</v>
      </c>
      <c r="C151" s="324" t="s">
        <v>114</v>
      </c>
      <c r="D151" s="324" t="s">
        <v>114</v>
      </c>
      <c r="E151" s="323">
        <f>+E38</f>
        <v>575227</v>
      </c>
      <c r="F151" s="323">
        <f>+E151+F38</f>
        <v>975227</v>
      </c>
      <c r="G151" s="323">
        <f t="shared" si="28"/>
        <v>1675227</v>
      </c>
      <c r="H151" s="323">
        <f t="shared" si="28"/>
        <v>1591465</v>
      </c>
      <c r="I151" s="323">
        <f t="shared" si="28"/>
        <v>1507703</v>
      </c>
      <c r="J151" s="339">
        <f t="shared" si="28"/>
        <v>1423941</v>
      </c>
    </row>
    <row r="152" spans="1:10" s="322" customFormat="1" ht="18.75" customHeight="1" x14ac:dyDescent="0.2">
      <c r="A152" s="341" t="s">
        <v>109</v>
      </c>
      <c r="B152" s="325">
        <f>SUM(B147:B151)</f>
        <v>2817698.54</v>
      </c>
      <c r="C152" s="326" t="s">
        <v>114</v>
      </c>
      <c r="D152" s="326" t="s">
        <v>114</v>
      </c>
      <c r="E152" s="325">
        <f>SUM(E147:E151)</f>
        <v>4652807.42</v>
      </c>
      <c r="F152" s="325">
        <f>SUM(F147:F151)</f>
        <v>5078028.5999999996</v>
      </c>
      <c r="G152" s="325">
        <f>SUM(G147:G151)</f>
        <v>5976711.79</v>
      </c>
      <c r="H152" s="325">
        <f t="shared" ref="H152:J152" si="29">SUM(H147:H151)</f>
        <v>5372895.7000000002</v>
      </c>
      <c r="I152" s="325">
        <f t="shared" si="29"/>
        <v>4912796.7</v>
      </c>
      <c r="J152" s="342">
        <f t="shared" si="29"/>
        <v>4434748</v>
      </c>
    </row>
    <row r="153" spans="1:10" s="322" customFormat="1" x14ac:dyDescent="0.2">
      <c r="A153" s="338"/>
      <c r="B153" s="327"/>
      <c r="C153" s="327"/>
      <c r="D153" s="328"/>
      <c r="E153" s="327"/>
      <c r="F153" s="327"/>
      <c r="G153" s="327"/>
      <c r="H153" s="329"/>
      <c r="I153" s="329"/>
      <c r="J153" s="343"/>
    </row>
    <row r="154" spans="1:10" s="322" customFormat="1" x14ac:dyDescent="0.2">
      <c r="A154" s="338"/>
      <c r="B154" s="327"/>
      <c r="C154" s="327"/>
      <c r="D154" s="328"/>
      <c r="E154" s="327"/>
      <c r="F154" s="327"/>
      <c r="G154" s="327"/>
      <c r="H154" s="329"/>
      <c r="I154" s="329"/>
      <c r="J154" s="343"/>
    </row>
    <row r="155" spans="1:10" s="322" customFormat="1" x14ac:dyDescent="0.2">
      <c r="A155" s="352" t="s">
        <v>110</v>
      </c>
      <c r="B155" s="353"/>
      <c r="C155" s="353"/>
      <c r="D155" s="353"/>
      <c r="E155" s="353"/>
      <c r="F155" s="353"/>
      <c r="G155" s="353"/>
      <c r="H155" s="353"/>
      <c r="I155" s="353"/>
      <c r="J155" s="354"/>
    </row>
    <row r="156" spans="1:10" s="322" customFormat="1" x14ac:dyDescent="0.2">
      <c r="A156" s="338" t="s">
        <v>113</v>
      </c>
      <c r="B156" s="323">
        <f t="shared" ref="B156:J156" si="30">+B152</f>
        <v>2817698.54</v>
      </c>
      <c r="C156" s="324" t="str">
        <f t="shared" si="30"/>
        <v>x</v>
      </c>
      <c r="D156" s="324" t="str">
        <f t="shared" si="30"/>
        <v>x</v>
      </c>
      <c r="E156" s="323">
        <f t="shared" si="30"/>
        <v>4652807.42</v>
      </c>
      <c r="F156" s="323">
        <f t="shared" si="30"/>
        <v>5078028.5999999996</v>
      </c>
      <c r="G156" s="323">
        <f t="shared" si="30"/>
        <v>5976711.79</v>
      </c>
      <c r="H156" s="323">
        <f t="shared" si="30"/>
        <v>5372895.7000000002</v>
      </c>
      <c r="I156" s="323">
        <f t="shared" si="30"/>
        <v>4912796.7</v>
      </c>
      <c r="J156" s="339">
        <f t="shared" si="30"/>
        <v>4434748</v>
      </c>
    </row>
    <row r="157" spans="1:10" s="322" customFormat="1" x14ac:dyDescent="0.2">
      <c r="A157" s="338" t="s">
        <v>111</v>
      </c>
      <c r="B157" s="323">
        <v>41725956</v>
      </c>
      <c r="C157" s="324" t="s">
        <v>114</v>
      </c>
      <c r="D157" s="324" t="s">
        <v>114</v>
      </c>
      <c r="E157" s="323">
        <v>46347639</v>
      </c>
      <c r="F157" s="323">
        <v>48498311</v>
      </c>
      <c r="G157" s="323">
        <v>50442428</v>
      </c>
      <c r="H157" s="323">
        <v>51907808.200000003</v>
      </c>
      <c r="I157" s="323">
        <v>54341251</v>
      </c>
      <c r="J157" s="339">
        <v>56417501</v>
      </c>
    </row>
    <row r="158" spans="1:10" s="322" customFormat="1" ht="15.75" thickBot="1" x14ac:dyDescent="0.25">
      <c r="A158" s="344" t="s">
        <v>112</v>
      </c>
      <c r="B158" s="194">
        <f>+B156/B157*100</f>
        <v>6.7528675436459737</v>
      </c>
      <c r="C158" s="345" t="s">
        <v>114</v>
      </c>
      <c r="D158" s="345" t="s">
        <v>114</v>
      </c>
      <c r="E158" s="194">
        <f t="shared" ref="E158:J158" si="31">+E156/E157*100</f>
        <v>10.038930828817408</v>
      </c>
      <c r="F158" s="194">
        <f t="shared" si="31"/>
        <v>10.470526695249243</v>
      </c>
      <c r="G158" s="194">
        <f t="shared" si="31"/>
        <v>11.84858070273699</v>
      </c>
      <c r="H158" s="194">
        <f t="shared" si="31"/>
        <v>10.350842939270937</v>
      </c>
      <c r="I158" s="194">
        <f t="shared" si="31"/>
        <v>9.0406396790533954</v>
      </c>
      <c r="J158" s="346">
        <f t="shared" si="31"/>
        <v>7.8605892168105775</v>
      </c>
    </row>
    <row r="159" spans="1:10" ht="12.75" x14ac:dyDescent="0.2">
      <c r="A159" s="4"/>
      <c r="B159" s="81"/>
      <c r="C159" s="81"/>
      <c r="D159" s="81"/>
      <c r="E159" s="4"/>
      <c r="I159" s="15"/>
      <c r="J159" s="15"/>
    </row>
    <row r="160" spans="1:10" x14ac:dyDescent="0.2">
      <c r="C160" s="2"/>
      <c r="D160" s="2"/>
      <c r="E160" s="2"/>
      <c r="F160" s="15"/>
      <c r="G160" s="15"/>
      <c r="H160" s="15"/>
      <c r="I160" s="15"/>
      <c r="J160" s="15"/>
    </row>
    <row r="161" spans="3:10" x14ac:dyDescent="0.2">
      <c r="C161" s="2"/>
      <c r="D161" s="2"/>
      <c r="E161" s="2"/>
      <c r="F161" s="15"/>
      <c r="G161" s="15"/>
      <c r="H161" s="15"/>
      <c r="I161" s="15"/>
      <c r="J161" s="15"/>
    </row>
    <row r="162" spans="3:10" x14ac:dyDescent="0.2">
      <c r="C162" s="2"/>
      <c r="D162" s="2"/>
      <c r="E162" s="2"/>
      <c r="F162" s="15"/>
      <c r="G162" s="15"/>
      <c r="H162" s="15"/>
      <c r="I162" s="15"/>
      <c r="J162" s="15"/>
    </row>
    <row r="163" spans="3:10" x14ac:dyDescent="0.2">
      <c r="C163" s="2"/>
      <c r="D163" s="2"/>
      <c r="E163" s="2"/>
      <c r="F163" s="15"/>
      <c r="G163" s="15"/>
      <c r="H163" s="15"/>
      <c r="I163" s="15"/>
      <c r="J163" s="15"/>
    </row>
    <row r="164" spans="3:10" x14ac:dyDescent="0.2">
      <c r="C164" s="2"/>
      <c r="D164" s="2"/>
      <c r="E164" s="2"/>
      <c r="F164" s="15"/>
      <c r="G164" s="15"/>
      <c r="H164" s="15"/>
      <c r="I164" s="15"/>
      <c r="J164" s="15"/>
    </row>
    <row r="165" spans="3:10" x14ac:dyDescent="0.2">
      <c r="C165" s="2"/>
      <c r="D165" s="2"/>
      <c r="E165" s="2"/>
      <c r="F165" s="15"/>
      <c r="G165" s="15"/>
      <c r="H165" s="15"/>
      <c r="I165" s="15"/>
      <c r="J165" s="15"/>
    </row>
    <row r="166" spans="3:10" x14ac:dyDescent="0.2">
      <c r="C166" s="2"/>
      <c r="D166" s="2"/>
      <c r="E166" s="2"/>
      <c r="F166" s="15"/>
      <c r="G166" s="15"/>
      <c r="H166" s="15"/>
      <c r="I166" s="15"/>
      <c r="J166" s="15"/>
    </row>
    <row r="167" spans="3:10" x14ac:dyDescent="0.2">
      <c r="C167" s="2"/>
      <c r="D167" s="2"/>
      <c r="E167" s="2"/>
      <c r="F167" s="15"/>
      <c r="G167" s="15"/>
      <c r="H167" s="15"/>
      <c r="I167" s="15"/>
      <c r="J167" s="15"/>
    </row>
    <row r="168" spans="3:10" x14ac:dyDescent="0.2">
      <c r="C168" s="2"/>
      <c r="D168" s="2"/>
      <c r="E168" s="2"/>
      <c r="F168" s="15"/>
      <c r="G168" s="15"/>
      <c r="H168" s="15"/>
      <c r="I168" s="15"/>
      <c r="J168" s="15"/>
    </row>
    <row r="169" spans="3:10" x14ac:dyDescent="0.2">
      <c r="C169" s="2"/>
      <c r="D169" s="2"/>
      <c r="E169" s="2"/>
      <c r="F169" s="15"/>
      <c r="G169" s="15"/>
      <c r="H169" s="15"/>
      <c r="I169" s="15"/>
      <c r="J169" s="15"/>
    </row>
    <row r="170" spans="3:10" x14ac:dyDescent="0.2">
      <c r="C170" s="2"/>
      <c r="D170" s="2"/>
      <c r="E170" s="2"/>
      <c r="F170" s="15"/>
      <c r="G170" s="15"/>
      <c r="H170" s="15"/>
      <c r="I170" s="15"/>
      <c r="J170" s="15"/>
    </row>
    <row r="171" spans="3:10" x14ac:dyDescent="0.2">
      <c r="C171" s="2"/>
      <c r="D171" s="2"/>
      <c r="E171" s="2"/>
      <c r="F171" s="15"/>
      <c r="G171" s="15"/>
      <c r="H171" s="15"/>
      <c r="I171" s="15"/>
      <c r="J171" s="15"/>
    </row>
    <row r="172" spans="3:10" x14ac:dyDescent="0.2">
      <c r="C172" s="2"/>
      <c r="D172" s="2"/>
      <c r="E172" s="2"/>
      <c r="F172" s="15"/>
      <c r="G172" s="15"/>
      <c r="H172" s="15"/>
      <c r="I172" s="15"/>
      <c r="J172" s="15"/>
    </row>
    <row r="173" spans="3:10" x14ac:dyDescent="0.2">
      <c r="C173" s="2"/>
      <c r="D173" s="2"/>
      <c r="E173" s="2"/>
      <c r="F173" s="15"/>
      <c r="G173" s="15"/>
      <c r="H173" s="15"/>
      <c r="I173" s="15"/>
      <c r="J173" s="15"/>
    </row>
    <row r="174" spans="3:10" x14ac:dyDescent="0.2">
      <c r="C174" s="2"/>
      <c r="D174" s="2"/>
      <c r="E174" s="2"/>
      <c r="F174" s="15"/>
      <c r="G174" s="15"/>
      <c r="H174" s="15"/>
      <c r="I174" s="15"/>
      <c r="J174" s="15"/>
    </row>
    <row r="175" spans="3:10" x14ac:dyDescent="0.2">
      <c r="C175" s="2"/>
      <c r="D175" s="2"/>
      <c r="E175" s="2"/>
      <c r="F175" s="15"/>
      <c r="G175" s="15"/>
      <c r="H175" s="15"/>
      <c r="I175" s="15"/>
      <c r="J175" s="15"/>
    </row>
    <row r="176" spans="3:10" x14ac:dyDescent="0.2">
      <c r="C176" s="2"/>
      <c r="D176" s="2"/>
      <c r="E176" s="2"/>
      <c r="F176" s="15"/>
      <c r="G176" s="15"/>
      <c r="H176" s="15"/>
      <c r="I176" s="15"/>
      <c r="J176" s="15"/>
    </row>
    <row r="177" spans="3:10" x14ac:dyDescent="0.2">
      <c r="C177" s="2"/>
      <c r="D177" s="2"/>
      <c r="E177" s="2"/>
      <c r="F177" s="15"/>
      <c r="G177" s="15"/>
      <c r="H177" s="15"/>
      <c r="I177" s="15"/>
      <c r="J177" s="15"/>
    </row>
    <row r="178" spans="3:10" x14ac:dyDescent="0.2">
      <c r="C178" s="2"/>
      <c r="D178" s="2"/>
      <c r="E178" s="2"/>
      <c r="F178" s="15"/>
      <c r="G178" s="15"/>
      <c r="H178" s="15"/>
      <c r="I178" s="15"/>
      <c r="J178" s="15"/>
    </row>
    <row r="179" spans="3:10" x14ac:dyDescent="0.2">
      <c r="C179" s="2"/>
      <c r="D179" s="2"/>
      <c r="E179" s="2"/>
      <c r="F179" s="15"/>
      <c r="G179" s="15"/>
      <c r="H179" s="15"/>
      <c r="I179" s="15"/>
      <c r="J179" s="15"/>
    </row>
    <row r="180" spans="3:10" x14ac:dyDescent="0.2">
      <c r="C180" s="2"/>
      <c r="D180" s="2"/>
      <c r="E180" s="2"/>
      <c r="F180" s="15"/>
      <c r="G180" s="15"/>
      <c r="H180" s="15"/>
      <c r="I180" s="15"/>
      <c r="J180" s="15"/>
    </row>
    <row r="181" spans="3:10" x14ac:dyDescent="0.2">
      <c r="C181" s="2"/>
      <c r="D181" s="2"/>
      <c r="E181" s="2"/>
      <c r="F181" s="15"/>
      <c r="G181" s="15"/>
      <c r="H181" s="15"/>
      <c r="I181" s="15"/>
      <c r="J181" s="15"/>
    </row>
    <row r="182" spans="3:10" x14ac:dyDescent="0.2">
      <c r="C182" s="2"/>
      <c r="D182" s="2"/>
      <c r="E182" s="2"/>
      <c r="F182" s="15"/>
      <c r="G182" s="15"/>
      <c r="H182" s="15"/>
      <c r="I182" s="15"/>
      <c r="J182" s="15"/>
    </row>
    <row r="183" spans="3:10" x14ac:dyDescent="0.2">
      <c r="C183" s="2"/>
      <c r="D183" s="2"/>
      <c r="E183" s="2"/>
      <c r="F183" s="15"/>
      <c r="G183" s="15"/>
      <c r="H183" s="15"/>
      <c r="I183" s="15"/>
      <c r="J183" s="15"/>
    </row>
    <row r="184" spans="3:10" x14ac:dyDescent="0.2">
      <c r="C184" s="2"/>
      <c r="D184" s="2"/>
      <c r="E184" s="2"/>
      <c r="F184" s="15"/>
      <c r="G184" s="15"/>
      <c r="H184" s="15"/>
      <c r="I184" s="15"/>
      <c r="J184" s="15"/>
    </row>
    <row r="185" spans="3:10" x14ac:dyDescent="0.2">
      <c r="C185" s="2"/>
      <c r="D185" s="2"/>
      <c r="E185" s="2"/>
      <c r="F185" s="15"/>
      <c r="G185" s="15"/>
      <c r="H185" s="15"/>
      <c r="I185" s="15"/>
      <c r="J185" s="15"/>
    </row>
    <row r="186" spans="3:10" x14ac:dyDescent="0.2">
      <c r="C186" s="2"/>
      <c r="D186" s="2"/>
      <c r="E186" s="2"/>
      <c r="F186" s="15"/>
      <c r="G186" s="15"/>
      <c r="H186" s="15"/>
      <c r="I186" s="15"/>
      <c r="J186" s="15"/>
    </row>
    <row r="187" spans="3:10" x14ac:dyDescent="0.2">
      <c r="C187" s="2"/>
      <c r="D187" s="2"/>
      <c r="E187" s="2"/>
      <c r="F187" s="15"/>
      <c r="G187" s="15"/>
      <c r="H187" s="15"/>
      <c r="I187" s="15"/>
      <c r="J187" s="15"/>
    </row>
    <row r="188" spans="3:10" x14ac:dyDescent="0.2">
      <c r="C188" s="2"/>
      <c r="D188" s="2"/>
      <c r="E188" s="2"/>
      <c r="F188" s="15"/>
      <c r="G188" s="15"/>
      <c r="H188" s="15"/>
      <c r="I188" s="15"/>
      <c r="J188" s="15"/>
    </row>
    <row r="189" spans="3:10" x14ac:dyDescent="0.2">
      <c r="C189" s="2"/>
      <c r="D189" s="2"/>
      <c r="E189" s="2"/>
      <c r="F189" s="15"/>
      <c r="G189" s="15"/>
      <c r="H189" s="15"/>
      <c r="I189" s="15"/>
      <c r="J189" s="15"/>
    </row>
    <row r="190" spans="3:10" x14ac:dyDescent="0.2">
      <c r="C190" s="2"/>
      <c r="D190" s="2"/>
      <c r="E190" s="2"/>
      <c r="F190" s="15"/>
      <c r="G190" s="15"/>
      <c r="H190" s="15"/>
      <c r="I190" s="15"/>
      <c r="J190" s="15"/>
    </row>
    <row r="191" spans="3:10" x14ac:dyDescent="0.2">
      <c r="C191" s="2"/>
      <c r="D191" s="2"/>
      <c r="E191" s="2"/>
      <c r="F191" s="15"/>
      <c r="G191" s="15"/>
      <c r="H191" s="15"/>
      <c r="I191" s="15"/>
      <c r="J191" s="15"/>
    </row>
    <row r="192" spans="3:10" x14ac:dyDescent="0.2">
      <c r="C192" s="2"/>
      <c r="D192" s="2"/>
      <c r="E192" s="2"/>
      <c r="F192" s="15"/>
      <c r="G192" s="15"/>
      <c r="H192" s="15"/>
      <c r="I192" s="15"/>
      <c r="J192" s="15"/>
    </row>
    <row r="193" spans="3:10" x14ac:dyDescent="0.2">
      <c r="C193" s="2"/>
      <c r="D193" s="2"/>
      <c r="E193" s="2"/>
      <c r="F193" s="15"/>
      <c r="G193" s="15"/>
      <c r="H193" s="15"/>
      <c r="I193" s="15"/>
      <c r="J193" s="15"/>
    </row>
    <row r="194" spans="3:10" x14ac:dyDescent="0.2">
      <c r="C194" s="2"/>
      <c r="D194" s="2"/>
      <c r="E194" s="2"/>
      <c r="F194" s="15"/>
      <c r="G194" s="15"/>
      <c r="H194" s="15"/>
      <c r="I194" s="15"/>
      <c r="J194" s="15"/>
    </row>
    <row r="195" spans="3:10" x14ac:dyDescent="0.2">
      <c r="C195" s="2"/>
      <c r="D195" s="2"/>
      <c r="E195" s="2"/>
      <c r="F195" s="15"/>
      <c r="G195" s="15"/>
      <c r="H195" s="15"/>
      <c r="I195" s="15"/>
      <c r="J195" s="15"/>
    </row>
    <row r="196" spans="3:10" x14ac:dyDescent="0.2">
      <c r="C196" s="2"/>
      <c r="D196" s="2"/>
      <c r="E196" s="2"/>
      <c r="F196" s="15"/>
      <c r="G196" s="15"/>
      <c r="H196" s="15"/>
      <c r="I196" s="15"/>
      <c r="J196" s="15"/>
    </row>
    <row r="197" spans="3:10" x14ac:dyDescent="0.2">
      <c r="C197" s="2"/>
      <c r="D197" s="2"/>
      <c r="E197" s="2"/>
      <c r="F197" s="15"/>
      <c r="G197" s="15"/>
      <c r="H197" s="15"/>
      <c r="I197" s="15"/>
      <c r="J197" s="15"/>
    </row>
    <row r="198" spans="3:10" x14ac:dyDescent="0.2">
      <c r="C198" s="2"/>
      <c r="D198" s="2"/>
      <c r="E198" s="2"/>
      <c r="F198" s="15"/>
      <c r="G198" s="15"/>
      <c r="H198" s="15"/>
      <c r="I198" s="15"/>
      <c r="J198" s="15"/>
    </row>
    <row r="199" spans="3:10" x14ac:dyDescent="0.2">
      <c r="C199" s="2"/>
      <c r="D199" s="2"/>
      <c r="E199" s="2"/>
      <c r="F199" s="15"/>
      <c r="G199" s="15"/>
      <c r="H199" s="15"/>
      <c r="I199" s="15"/>
      <c r="J199" s="15"/>
    </row>
    <row r="200" spans="3:10" x14ac:dyDescent="0.2">
      <c r="C200" s="2"/>
      <c r="D200" s="2"/>
      <c r="E200" s="2"/>
      <c r="F200" s="15"/>
      <c r="G200" s="15"/>
      <c r="H200" s="15"/>
      <c r="I200" s="15"/>
      <c r="J200" s="15"/>
    </row>
    <row r="201" spans="3:10" x14ac:dyDescent="0.2">
      <c r="C201" s="2"/>
      <c r="D201" s="2"/>
      <c r="E201" s="2"/>
      <c r="F201" s="15"/>
      <c r="G201" s="15"/>
      <c r="H201" s="15"/>
      <c r="I201" s="15"/>
      <c r="J201" s="15"/>
    </row>
    <row r="202" spans="3:10" x14ac:dyDescent="0.2">
      <c r="C202" s="2"/>
      <c r="D202" s="2"/>
      <c r="E202" s="2"/>
      <c r="F202" s="15"/>
      <c r="G202" s="15"/>
      <c r="H202" s="15"/>
      <c r="I202" s="15"/>
      <c r="J202" s="15"/>
    </row>
    <row r="203" spans="3:10" x14ac:dyDescent="0.2">
      <c r="C203" s="2"/>
      <c r="D203" s="2"/>
      <c r="E203" s="2"/>
      <c r="F203" s="15"/>
      <c r="G203" s="15"/>
      <c r="H203" s="15"/>
      <c r="I203" s="15"/>
      <c r="J203" s="15"/>
    </row>
    <row r="204" spans="3:10" x14ac:dyDescent="0.2">
      <c r="C204" s="2"/>
      <c r="D204" s="2"/>
      <c r="E204" s="2"/>
      <c r="F204" s="15"/>
      <c r="G204" s="15"/>
      <c r="H204" s="15"/>
      <c r="I204" s="15"/>
      <c r="J204" s="15"/>
    </row>
    <row r="205" spans="3:10" x14ac:dyDescent="0.2">
      <c r="C205" s="2"/>
      <c r="D205" s="2"/>
      <c r="E205" s="2"/>
      <c r="F205" s="15"/>
      <c r="G205" s="15"/>
      <c r="H205" s="15"/>
      <c r="I205" s="15"/>
      <c r="J205" s="15"/>
    </row>
    <row r="206" spans="3:10" x14ac:dyDescent="0.2">
      <c r="C206" s="2"/>
      <c r="D206" s="2"/>
      <c r="E206" s="2"/>
      <c r="F206" s="15"/>
      <c r="G206" s="15"/>
      <c r="H206" s="15"/>
      <c r="I206" s="15"/>
      <c r="J206" s="15"/>
    </row>
    <row r="207" spans="3:10" x14ac:dyDescent="0.2">
      <c r="C207" s="2"/>
      <c r="D207" s="2"/>
      <c r="E207" s="2"/>
      <c r="F207" s="15"/>
      <c r="G207" s="15"/>
      <c r="H207" s="15"/>
      <c r="I207" s="15"/>
      <c r="J207" s="15"/>
    </row>
    <row r="208" spans="3:10" x14ac:dyDescent="0.2">
      <c r="C208" s="2"/>
      <c r="D208" s="2"/>
      <c r="E208" s="2"/>
      <c r="F208" s="15"/>
      <c r="G208" s="15"/>
      <c r="H208" s="15"/>
      <c r="I208" s="15"/>
      <c r="J208" s="15"/>
    </row>
    <row r="209" spans="3:10" x14ac:dyDescent="0.2">
      <c r="C209" s="2"/>
      <c r="D209" s="2"/>
      <c r="E209" s="2"/>
      <c r="F209" s="15"/>
      <c r="G209" s="15"/>
      <c r="H209" s="15"/>
      <c r="I209" s="15"/>
      <c r="J209" s="15"/>
    </row>
    <row r="210" spans="3:10" x14ac:dyDescent="0.2">
      <c r="C210" s="2"/>
      <c r="D210" s="2"/>
      <c r="E210" s="2"/>
      <c r="F210" s="15"/>
      <c r="G210" s="15"/>
      <c r="H210" s="15"/>
      <c r="I210" s="15"/>
      <c r="J210" s="15"/>
    </row>
    <row r="211" spans="3:10" x14ac:dyDescent="0.2">
      <c r="C211" s="2"/>
      <c r="D211" s="2"/>
      <c r="E211" s="2"/>
      <c r="F211" s="15"/>
      <c r="G211" s="15"/>
      <c r="H211" s="15"/>
      <c r="I211" s="15"/>
      <c r="J211" s="15"/>
    </row>
    <row r="437" spans="1:10" s="2" customFormat="1" x14ac:dyDescent="0.2">
      <c r="A437" s="18"/>
      <c r="B437" s="3"/>
      <c r="C437" s="111"/>
      <c r="D437" s="111"/>
      <c r="E437" s="111"/>
      <c r="F437" s="81"/>
      <c r="G437" s="15"/>
      <c r="H437" s="15"/>
      <c r="I437" s="15"/>
      <c r="J437" s="15"/>
    </row>
  </sheetData>
  <mergeCells count="7">
    <mergeCell ref="A146:J146"/>
    <mergeCell ref="A155:J155"/>
    <mergeCell ref="A2:I2"/>
    <mergeCell ref="A138:J138"/>
    <mergeCell ref="A139:J139"/>
    <mergeCell ref="A141:J141"/>
    <mergeCell ref="A140:J140"/>
  </mergeCells>
  <phoneticPr fontId="11" type="noConversion"/>
  <printOptions horizontalCentered="1"/>
  <pageMargins left="0" right="0" top="0.59055118110236227" bottom="0.59055118110236227" header="0.31496062992125984" footer="0.31496062992125984"/>
  <pageSetup paperSize="8" scale="5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2025-2029</vt:lpstr>
      <vt:lpstr>'SVR 2025-2029'!Názvy_tisku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Slámová Jana</dc:creator>
  <cp:lastModifiedBy>Egererová Eva</cp:lastModifiedBy>
  <cp:lastPrinted>2023-10-30T13:19:44Z</cp:lastPrinted>
  <dcterms:created xsi:type="dcterms:W3CDTF">2023-05-16T11:38:03Z</dcterms:created>
  <dcterms:modified xsi:type="dcterms:W3CDTF">2023-12-18T08:44:45Z</dcterms:modified>
</cp:coreProperties>
</file>